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docs.live.net/7f2eb052e3d59d85/Desktop/"/>
    </mc:Choice>
  </mc:AlternateContent>
  <xr:revisionPtr revIDLastSave="979" documentId="8_{7B2CE586-FC51-4AA7-BB78-83F852CFAF4C}" xr6:coauthVersionLast="47" xr6:coauthVersionMax="47" xr10:uidLastSave="{8962DDCF-80D3-42CB-BD99-04A71BAB991D}"/>
  <bookViews>
    <workbookView xWindow="1695" yWindow="15" windowWidth="18900" windowHeight="13305" firstSheet="3" activeTab="5" xr2:uid="{2DB26F9C-0064-4C0A-B89A-065324BA5B0E}"/>
  </bookViews>
  <sheets>
    <sheet name="Farm Income Expense Sample" sheetId="1" r:id="rId1"/>
    <sheet name="Farm Income Expense Template" sheetId="11" r:id="rId2"/>
    <sheet name="Car &amp; Truck Sample" sheetId="2" r:id="rId3"/>
    <sheet name="Bus Use of Home sample" sheetId="10" r:id="rId4"/>
    <sheet name="Assets Depreciation" sheetId="9" r:id="rId5"/>
    <sheet name="Project Reporting" sheetId="12" r:id="rId6"/>
    <sheet name="Mileage Summary Sample" sheetId="3" r:id="rId7"/>
    <sheet name="Mileage Log Template Veh 1" sheetId="5" r:id="rId8"/>
    <sheet name="Mileage Log Template Veh 2" sheetId="7" r:id="rId9"/>
    <sheet name="Mileage Log Template Veh 3"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2" l="1"/>
  <c r="M10" i="12"/>
  <c r="L14" i="12"/>
  <c r="L10" i="12"/>
  <c r="K14" i="12"/>
  <c r="K10" i="12"/>
  <c r="J14" i="12"/>
  <c r="J10" i="12"/>
  <c r="P9" i="2"/>
  <c r="AI82" i="11"/>
  <c r="AH82" i="11"/>
  <c r="AG82" i="11"/>
  <c r="AF82" i="11"/>
  <c r="AE82" i="11"/>
  <c r="AD82" i="11"/>
  <c r="AC82" i="11"/>
  <c r="AB82" i="11"/>
  <c r="AA82" i="11"/>
  <c r="Z82" i="11"/>
  <c r="Y82" i="11"/>
  <c r="X82" i="11"/>
  <c r="W82" i="11"/>
  <c r="V82" i="11"/>
  <c r="U82" i="11"/>
  <c r="T82" i="11"/>
  <c r="S82" i="11"/>
  <c r="R82" i="11"/>
  <c r="Q82" i="11"/>
  <c r="P82" i="11"/>
  <c r="O82" i="11"/>
  <c r="N82" i="11"/>
  <c r="M82" i="11"/>
  <c r="L82" i="11"/>
  <c r="K82" i="11"/>
  <c r="J82" i="11"/>
  <c r="G82" i="11"/>
  <c r="F82" i="11"/>
  <c r="F85" i="11" s="1"/>
  <c r="C23" i="10"/>
  <c r="C20" i="10"/>
  <c r="C18" i="10"/>
  <c r="C16" i="10"/>
  <c r="B7" i="10"/>
  <c r="AJ82" i="11" l="1"/>
  <c r="AK36" i="1"/>
  <c r="N9" i="2"/>
  <c r="Q21" i="2"/>
  <c r="P21" i="2"/>
  <c r="Q20" i="2"/>
  <c r="P20" i="2"/>
  <c r="N20" i="2"/>
  <c r="G30" i="2"/>
  <c r="D30" i="2"/>
  <c r="G31" i="2" s="1"/>
  <c r="K15" i="2"/>
  <c r="K21" i="2" s="1"/>
  <c r="K39" i="8"/>
  <c r="J39" i="8"/>
  <c r="G38" i="8"/>
  <c r="I38" i="8" s="1"/>
  <c r="G37" i="8"/>
  <c r="I37" i="8" s="1"/>
  <c r="G36" i="8"/>
  <c r="I36" i="8" s="1"/>
  <c r="G35" i="8"/>
  <c r="I35" i="8" s="1"/>
  <c r="G34" i="8"/>
  <c r="I34" i="8" s="1"/>
  <c r="G33" i="8"/>
  <c r="I33" i="8" s="1"/>
  <c r="G32" i="8"/>
  <c r="I32" i="8" s="1"/>
  <c r="G31" i="8"/>
  <c r="I31" i="8" s="1"/>
  <c r="G30" i="8"/>
  <c r="I30" i="8" s="1"/>
  <c r="G29" i="8"/>
  <c r="I29" i="8" s="1"/>
  <c r="G28" i="8"/>
  <c r="I28" i="8" s="1"/>
  <c r="G27" i="8"/>
  <c r="I27" i="8" s="1"/>
  <c r="G26" i="8"/>
  <c r="I26" i="8" s="1"/>
  <c r="G25" i="8"/>
  <c r="I25" i="8" s="1"/>
  <c r="G24" i="8"/>
  <c r="I24" i="8" s="1"/>
  <c r="G23" i="8"/>
  <c r="I23" i="8" s="1"/>
  <c r="G22" i="8"/>
  <c r="I22" i="8" s="1"/>
  <c r="G21" i="8"/>
  <c r="I21" i="8" s="1"/>
  <c r="G20" i="8"/>
  <c r="I20" i="8" s="1"/>
  <c r="G19" i="8"/>
  <c r="I19" i="8" s="1"/>
  <c r="G18" i="8"/>
  <c r="I18" i="8" s="1"/>
  <c r="G17" i="8"/>
  <c r="I17" i="8" s="1"/>
  <c r="G16" i="8"/>
  <c r="I16" i="8" s="1"/>
  <c r="G15" i="8"/>
  <c r="I15" i="8" s="1"/>
  <c r="G14" i="8"/>
  <c r="I14" i="8" s="1"/>
  <c r="G13" i="8"/>
  <c r="I13" i="8" s="1"/>
  <c r="G12" i="8"/>
  <c r="I12" i="8" s="1"/>
  <c r="G11" i="8"/>
  <c r="I11" i="8" s="1"/>
  <c r="G10" i="8"/>
  <c r="I10" i="8" s="1"/>
  <c r="G9" i="8"/>
  <c r="I9" i="8" s="1"/>
  <c r="I8" i="8"/>
  <c r="K39" i="7"/>
  <c r="J39" i="7"/>
  <c r="G38" i="7"/>
  <c r="I38" i="7" s="1"/>
  <c r="G37" i="7"/>
  <c r="I37" i="7" s="1"/>
  <c r="G36" i="7"/>
  <c r="I36" i="7" s="1"/>
  <c r="G35" i="7"/>
  <c r="I35" i="7" s="1"/>
  <c r="I34" i="7"/>
  <c r="G34" i="7"/>
  <c r="G33" i="7"/>
  <c r="I33" i="7" s="1"/>
  <c r="G32" i="7"/>
  <c r="I32" i="7" s="1"/>
  <c r="G31" i="7"/>
  <c r="I31" i="7" s="1"/>
  <c r="G30" i="7"/>
  <c r="I30" i="7" s="1"/>
  <c r="G29" i="7"/>
  <c r="I29" i="7" s="1"/>
  <c r="G28" i="7"/>
  <c r="I28" i="7" s="1"/>
  <c r="G27" i="7"/>
  <c r="I27" i="7" s="1"/>
  <c r="G26" i="7"/>
  <c r="I26" i="7" s="1"/>
  <c r="G25" i="7"/>
  <c r="I25" i="7" s="1"/>
  <c r="G24" i="7"/>
  <c r="I24" i="7" s="1"/>
  <c r="G23" i="7"/>
  <c r="I23" i="7" s="1"/>
  <c r="G22" i="7"/>
  <c r="I22" i="7" s="1"/>
  <c r="G21" i="7"/>
  <c r="I21" i="7" s="1"/>
  <c r="G20" i="7"/>
  <c r="I20" i="7" s="1"/>
  <c r="G19" i="7"/>
  <c r="I19" i="7" s="1"/>
  <c r="G18" i="7"/>
  <c r="I18" i="7" s="1"/>
  <c r="G17" i="7"/>
  <c r="I17" i="7" s="1"/>
  <c r="G16" i="7"/>
  <c r="I16" i="7" s="1"/>
  <c r="G15" i="7"/>
  <c r="I15" i="7" s="1"/>
  <c r="G14" i="7"/>
  <c r="I14" i="7" s="1"/>
  <c r="G13" i="7"/>
  <c r="I13" i="7" s="1"/>
  <c r="G12" i="7"/>
  <c r="I12" i="7" s="1"/>
  <c r="G11" i="7"/>
  <c r="I11" i="7" s="1"/>
  <c r="G10" i="7"/>
  <c r="I10" i="7" s="1"/>
  <c r="G9" i="7"/>
  <c r="I9" i="7" s="1"/>
  <c r="I8" i="7"/>
  <c r="K41" i="5"/>
  <c r="J41" i="5"/>
  <c r="I41" i="5"/>
  <c r="I40" i="5"/>
  <c r="K39" i="5"/>
  <c r="J39" i="5"/>
  <c r="I39" i="5"/>
  <c r="G18" i="5"/>
  <c r="I18" i="5" s="1"/>
  <c r="G36" i="5"/>
  <c r="I36" i="5" s="1"/>
  <c r="G35" i="5"/>
  <c r="G31" i="5"/>
  <c r="I31" i="5" s="1"/>
  <c r="G34" i="5"/>
  <c r="I34" i="5" s="1"/>
  <c r="G33" i="5"/>
  <c r="I33" i="5" s="1"/>
  <c r="G32" i="5"/>
  <c r="I32" i="5" s="1"/>
  <c r="G30" i="5"/>
  <c r="I30" i="5" s="1"/>
  <c r="G29" i="5"/>
  <c r="I29" i="5" s="1"/>
  <c r="G17" i="5"/>
  <c r="I17" i="5" s="1"/>
  <c r="G38" i="5"/>
  <c r="I38" i="5" s="1"/>
  <c r="G37" i="5"/>
  <c r="I37" i="5" s="1"/>
  <c r="I35" i="5"/>
  <c r="G28" i="5"/>
  <c r="I28" i="5" s="1"/>
  <c r="G27" i="5"/>
  <c r="I27" i="5" s="1"/>
  <c r="G26" i="5"/>
  <c r="I26" i="5" s="1"/>
  <c r="G25" i="5"/>
  <c r="I25" i="5" s="1"/>
  <c r="G24" i="5"/>
  <c r="I24" i="5" s="1"/>
  <c r="G23" i="5"/>
  <c r="I23" i="5" s="1"/>
  <c r="G22" i="5"/>
  <c r="I22" i="5" s="1"/>
  <c r="G21" i="5"/>
  <c r="I21" i="5" s="1"/>
  <c r="G20" i="5"/>
  <c r="I20" i="5" s="1"/>
  <c r="G19" i="5"/>
  <c r="I19" i="5" s="1"/>
  <c r="G16" i="5"/>
  <c r="I16" i="5" s="1"/>
  <c r="G15" i="5"/>
  <c r="I15" i="5" s="1"/>
  <c r="G14" i="5"/>
  <c r="I14" i="5" s="1"/>
  <c r="G13" i="5"/>
  <c r="I13" i="5" s="1"/>
  <c r="G12" i="5"/>
  <c r="I12" i="5" s="1"/>
  <c r="G11" i="5"/>
  <c r="I11" i="5" s="1"/>
  <c r="G10" i="5"/>
  <c r="I10" i="5" s="1"/>
  <c r="G9" i="5"/>
  <c r="I9" i="5" s="1"/>
  <c r="I8" i="5"/>
  <c r="M82" i="1"/>
  <c r="H41" i="3"/>
  <c r="F41" i="3"/>
  <c r="D41" i="3"/>
  <c r="B41" i="3"/>
  <c r="L33" i="3"/>
  <c r="J33" i="3"/>
  <c r="H33" i="3"/>
  <c r="F33" i="3"/>
  <c r="D33" i="3"/>
  <c r="B33" i="3"/>
  <c r="L32" i="3"/>
  <c r="J32" i="3"/>
  <c r="H32" i="3"/>
  <c r="F32" i="3"/>
  <c r="D32" i="3"/>
  <c r="B32" i="3"/>
  <c r="J30" i="3"/>
  <c r="H30" i="3"/>
  <c r="F30" i="3"/>
  <c r="D30" i="3"/>
  <c r="B30" i="3"/>
  <c r="J29" i="3"/>
  <c r="H29" i="3"/>
  <c r="F29" i="3"/>
  <c r="D29" i="3"/>
  <c r="B29" i="3"/>
  <c r="H21" i="3"/>
  <c r="F21" i="3"/>
  <c r="D21" i="3"/>
  <c r="B21" i="3"/>
  <c r="L13" i="3"/>
  <c r="J13" i="3"/>
  <c r="H13" i="3"/>
  <c r="F13" i="3"/>
  <c r="D13" i="3"/>
  <c r="B13" i="3"/>
  <c r="L12" i="3"/>
  <c r="J12" i="3"/>
  <c r="H12" i="3"/>
  <c r="F12" i="3"/>
  <c r="D12" i="3"/>
  <c r="B12" i="3"/>
  <c r="J10" i="3"/>
  <c r="H10" i="3"/>
  <c r="F10" i="3"/>
  <c r="D10" i="3"/>
  <c r="B10" i="3"/>
  <c r="J9" i="3"/>
  <c r="H9" i="3"/>
  <c r="F9" i="3"/>
  <c r="D9" i="3"/>
  <c r="B9" i="3"/>
  <c r="I39" i="8" l="1"/>
  <c r="K41" i="8" s="1"/>
  <c r="I39" i="7"/>
  <c r="I40" i="7" s="1"/>
  <c r="I41" i="7" s="1"/>
  <c r="I40" i="8" l="1"/>
  <c r="I41" i="8" s="1"/>
  <c r="J41" i="8"/>
  <c r="K41" i="7"/>
  <c r="J41" i="7"/>
  <c r="AI82" i="1"/>
  <c r="AH82" i="1"/>
  <c r="AG82" i="1"/>
  <c r="AF82" i="1"/>
  <c r="AE82" i="1"/>
  <c r="AD82" i="1"/>
  <c r="AC82" i="1"/>
  <c r="AB82" i="1"/>
  <c r="AA82" i="1"/>
  <c r="Z82" i="1"/>
  <c r="Y82" i="1"/>
  <c r="X82" i="1"/>
  <c r="W82" i="1"/>
  <c r="V82" i="1"/>
  <c r="U82" i="1"/>
  <c r="T82" i="1"/>
  <c r="S82" i="1"/>
  <c r="R82" i="1"/>
  <c r="Q82" i="1"/>
  <c r="P82" i="1"/>
  <c r="O82" i="1"/>
  <c r="N82" i="1"/>
  <c r="L82" i="1"/>
  <c r="K82" i="1"/>
  <c r="J82" i="1"/>
  <c r="AJ82" i="1" l="1"/>
  <c r="F81" i="1" l="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7" i="1"/>
  <c r="F25" i="1"/>
  <c r="F24" i="1"/>
  <c r="F23" i="1"/>
  <c r="F16" i="1"/>
  <c r="F15" i="1"/>
  <c r="F14" i="1"/>
  <c r="F13" i="1"/>
  <c r="F12" i="1"/>
  <c r="F11" i="1"/>
  <c r="F8" i="1"/>
  <c r="F7" i="1"/>
  <c r="F6" i="1"/>
  <c r="G82" i="1"/>
  <c r="F82" i="1" l="1"/>
  <c r="F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Thalia S Gange</author>
  </authors>
  <commentList>
    <comment ref="AA1" authorId="0" shapeId="0" xr:uid="{15BD4E66-C447-4270-8E97-3403B4EF0CB1}">
      <text>
        <r>
          <rPr>
            <b/>
            <sz val="9"/>
            <color indexed="81"/>
            <rFont val="Tahoma"/>
            <family val="2"/>
          </rPr>
          <t>Thalia S Gange:</t>
        </r>
        <r>
          <rPr>
            <sz val="9"/>
            <color indexed="81"/>
            <rFont val="Tahoma"/>
            <family val="2"/>
          </rPr>
          <t xml:space="preserve">
Lines 24a and 24b
If you rented or leased vehicles, machinery, or equipment, enter
on line 24a the business portion of your rental cost. But, if you
leased a vehicle for a term of 30 days or more, you may have to
reduce your deduction by an inclusion amount. See Leasing a
Car in chapter 4 of Pub. 463 to figure this amount.
Enter on line 24b amounts paid to rent or lease other property
such as pasture or farmland.</t>
        </r>
      </text>
    </comment>
    <comment ref="O2" authorId="0" shapeId="0" xr:uid="{4D5E518A-DE8D-491A-BBE9-E26B057C0EB5}">
      <text>
        <r>
          <rPr>
            <b/>
            <sz val="9"/>
            <color indexed="81"/>
            <rFont val="Tahoma"/>
            <family val="2"/>
          </rPr>
          <t>Thalia S Gange:</t>
        </r>
        <r>
          <rPr>
            <sz val="9"/>
            <color indexed="81"/>
            <rFont val="Tahoma"/>
            <family val="2"/>
          </rPr>
          <t xml:space="preserve">
Line 12 
Deductible conservation expenses are generally those that are paid to conserve soil and water for land used in farming, to pre-vent erosion of land used for farming, or for endangered spe-cies recovery. These expenses include (but aren't limited to) costs for the following. 
The treatment or movement of earth, such as leveling, grading, conditioning, terracing, contour furrowing, and the re-storation of soil fertility. 
The construction, control, and protection of diversion channels, drainage ditches, irrigation ditches, earthen dams, watercourses, outlets, and ponds. 
The eradication of brush. 
The planting of windbreaks. 
The achievement of site-specific management actions recommended in recovery plans approved pursuant to the En-dangered Species Act of 1973. 
These expenses can be deducted only if they're consistent with a conservation plan approved by the Natural Resources Conservation Service of the Department of Agriculture or a re-covery plan approved pursuant to the Endangered Species Act 
of 1973 for the area in which your land is located. If no plan exists, the expenses must be consistent with a plan of a compa-rable state agency. You can't deduct the expenses if they were paid or incurred for land used in farming in a foreign country.
Don't deduct expenses you paid or incurred to drain or fill wetlands, or to prepare land for center pivot irrigation systems.
Your deduction can't exceed 25% of your gross income from farming (excluding certain gains from selling assets such as farm machinery and land). If your conservation expenses are more than the limit, the excess can be carried forward and de-ducted in later tax years. However, the amount deductible for any 1 year can't exceed the 25% gross income limit for that year.
For details, see chapter 5 of Pub. 225.
</t>
        </r>
      </text>
    </comment>
    <comment ref="P2" authorId="0" shapeId="0" xr:uid="{B0426896-98DE-4316-A714-66196EEE768C}">
      <text>
        <r>
          <rPr>
            <b/>
            <sz val="9"/>
            <color indexed="81"/>
            <rFont val="Tahoma"/>
            <family val="2"/>
          </rPr>
          <t>Thalia S Gange:</t>
        </r>
        <r>
          <rPr>
            <sz val="9"/>
            <color indexed="81"/>
            <rFont val="Tahoma"/>
            <family val="2"/>
          </rPr>
          <t xml:space="preserve">
Line 13
Enter amounts paid for custom hire or machine work (the ma-chine operator furnished the equipment).
Don't include amounts paid for rental or lease of equipment you operated yourself. Instead, report those amounts on line 24a.
</t>
        </r>
      </text>
    </comment>
    <comment ref="Q2" authorId="0" shapeId="0" xr:uid="{26852C0E-2F7C-4EAC-A7FB-034D002BD368}">
      <text>
        <r>
          <rPr>
            <b/>
            <sz val="9"/>
            <color indexed="81"/>
            <rFont val="Tahoma"/>
            <family val="2"/>
          </rPr>
          <t>Thalia S Gange:</t>
        </r>
        <r>
          <rPr>
            <sz val="9"/>
            <color indexed="81"/>
            <rFont val="Tahoma"/>
            <family val="2"/>
          </rPr>
          <t xml:space="preserve">
Line 16
If you use the cash method, you can't deduct when paid the cost of feed your livestock will consume in a later year unless all of the following apply.
•
The payment was for the purchase of feed rather than a deposit.
•
The prepayment had a business purpose and wasn't made merely to avoid tax.
•
Deducting the prepayment won't materially distort your income.
If all of the above apply, you can deduct the prepaid feed when paid, subject to the overall limit for Prepaid farm sup-plies, explained earlier. If all of the above don’t apply, you can deduct the prepaid feed only in the year it's consumed.</t>
        </r>
      </text>
    </comment>
    <comment ref="S2" authorId="0" shapeId="0" xr:uid="{5FD224EB-E76C-481A-85B3-F49ED17CF064}">
      <text>
        <r>
          <rPr>
            <b/>
            <sz val="9"/>
            <color indexed="81"/>
            <rFont val="Tahoma"/>
            <family val="2"/>
          </rPr>
          <t>Thalia S Gange:</t>
        </r>
        <r>
          <rPr>
            <sz val="9"/>
            <color indexed="81"/>
            <rFont val="Tahoma"/>
            <family val="2"/>
          </rPr>
          <t xml:space="preserve">
Line 18
Don't include the cost of transportation incurred in purchasing livestock held for resale as freight paid. Instead, add these costs to the cost of the livestock.</t>
        </r>
      </text>
    </comment>
    <comment ref="U2" authorId="0" shapeId="0" xr:uid="{62AE54CD-4D31-4320-8242-EC31E44657A6}">
      <text>
        <r>
          <rPr>
            <b/>
            <sz val="9"/>
            <color indexed="81"/>
            <rFont val="Tahoma"/>
            <family val="2"/>
          </rPr>
          <t>Thalia S Gange:</t>
        </r>
        <r>
          <rPr>
            <sz val="9"/>
            <color indexed="81"/>
            <rFont val="Tahoma"/>
            <family val="2"/>
          </rPr>
          <t xml:space="preserve">
Line 20
Deduct on this line premiums paid for farm business insurance. Deduct on line 15 amounts paid for employee accident and health insurance. Amounts credited to a reserve for self-insur-ance or premiums paid for a policy that pays for your lost earn-ings due to sickness or disability aren't deductible. For details, see chapter 4 of Pub. 225.</t>
        </r>
      </text>
    </comment>
    <comment ref="V2" authorId="0" shapeId="0" xr:uid="{19C7FE3C-6F3C-443B-9CA5-FA8E394F5E49}">
      <text>
        <r>
          <rPr>
            <b/>
            <sz val="9"/>
            <color indexed="81"/>
            <rFont val="Tahoma"/>
            <family val="2"/>
          </rPr>
          <t>Thalia S Gange:</t>
        </r>
        <r>
          <rPr>
            <sz val="9"/>
            <color indexed="81"/>
            <rFont val="Tahoma"/>
            <family val="2"/>
          </rPr>
          <t xml:space="preserve">
Lines 21a and 21b
Interest allocation rules. The tax treatment of interest expense differs depending on its type. For example, home mortgage interest and investment interest are treated differently. Interest allocation rules require you to allocate (classify) your interest expense so it's deducted (or capitalized) on the correct line of your return and receives the right tax treatment. These rules could affect how much interest you are allowed to deduct on Schedule F (Form 1040).
In most cases, you allocate interest expense by tracing how the proceeds of the loan are used. See chapter 4 of Pub. 225 for details. 
If you paid interest on a debt secured by your main home and any of the proceeds from that debt were used in your farming business, see chapter 4 of Pub. 225 to figure the amount to include on lines 21a and 21b. 
How to report. Before entering an amount on line 21a or 21b, see the Instructions for Form 8990 to identify whether you are required to limit your business interest expense or whether you can elect not to limit your business interest expense. If you are required to limit your business interest expense, include only the amount you are allowed to deduct on lines 21a and 21b. If you are not required to limit your business interest expense and if you have a mortgage on real property used in your farming business (other than your main home), enter on line 21a the in-terest you paid for 2023 to banks or other financial institutions for which you received a Form 1098 (or similar statement). If you didn't receive a Form 1098, enter the interest on line 21b. 
If you paid more mortgage interest than is shown on Form 1098 (or similar statement), see chapter 4 of Pub. 225 to find out if you can deduct the additional interest. If you can, include the amount on line 21a. Attach a statement to your return ex-plaining the difference and enter “See attached” in the margin next to line 21a. 
If you and at least one other person (other than your spouse if you file a joint return) were liable for and paid interest on the mortgage and the other person received the Form 1098 (or sim-ilar statement), include your share of the interest on line 21b. Attach a statement to your return showing the name and ad-dress of the person who received the Form 1098 (or similar statement). In the margin next to line 21b, enter “See attached.” 
Don't deduct interest you prepaid in 2023 for later years; in-clude only the part that applies to 2023.
</t>
        </r>
      </text>
    </comment>
    <comment ref="Z2" authorId="0" shapeId="0" xr:uid="{ED81BA2B-5ADB-4A3F-9015-686E962DE3EC}">
      <text>
        <r>
          <rPr>
            <b/>
            <sz val="9"/>
            <color indexed="81"/>
            <rFont val="Tahoma"/>
            <family val="2"/>
          </rPr>
          <t>Thalia S Gange:</t>
        </r>
        <r>
          <rPr>
            <sz val="9"/>
            <color indexed="81"/>
            <rFont val="Tahoma"/>
            <family val="2"/>
          </rPr>
          <t xml:space="preserve">
Line 23 
Enter your deduction for contributions to employee pension, profit-sharing, or annuity plans. If the plan included you as a self-employed person, enter contributions made as an employer on your behalf on Schedule 1 (Form 1040), line 16, not on Schedule F (Form 1040). 
In most cases, you must file the applicable form listed next if you maintain a pension, profit-sharing, or other funded-deferred compensation plan. The filing requirement isn't affected by whether the plan qualified under the Internal Revenue Code, or whether you claim a deduction for the current tax year. There is a penalty for failure to timely file these forms. See U.S. Department of Labor. 
Form 5500-EZ. File this form if you have a one-participant retirement plan that meets certain requirements. A one-partici-pant plan is a plan that covers only you (or you and your spouse). 
Form 5500-SF. File this form electronically with the Depart-ment of Labor (at efast.dol.gov) if you have a small plan (fewer than 100 participants in most cases) that meets certain require-ments. 
Form 5500. File this form electronically with the Department of Labor (at efast.dol.gov) for a plan that doesn't meet the re-quirements for filing Form 5500-EZ or 5500-SF. 
For details, see Pub. 560.
Types of plans for Self Employed:  Simple IRA, SEP IRA, “Solo” 401(k)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Thalia S Gange</author>
  </authors>
  <commentList>
    <comment ref="AA1" authorId="0" shapeId="0" xr:uid="{675C047A-6336-41A7-B031-FE0326240764}">
      <text>
        <r>
          <rPr>
            <b/>
            <sz val="9"/>
            <color indexed="81"/>
            <rFont val="Tahoma"/>
            <family val="2"/>
          </rPr>
          <t>Thalia S Gange:</t>
        </r>
        <r>
          <rPr>
            <sz val="9"/>
            <color indexed="81"/>
            <rFont val="Tahoma"/>
            <family val="2"/>
          </rPr>
          <t xml:space="preserve">
Lines 24a and 24b
If you rented or leased vehicles, machinery, or equipment, enter
on line 24a the business portion of your rental cost. But, if you
leased a vehicle for a term of 30 days or more, you may have to
reduce your deduction by an inclusion amount. See Leasing a
Car in chapter 4 of Pub. 463 to figure this amount.
Enter on line 24b amounts paid to rent or lease other property
such as pasture or farmland.</t>
        </r>
      </text>
    </comment>
    <comment ref="O2" authorId="0" shapeId="0" xr:uid="{E89D1F79-2FBF-4DCB-BBF3-836037EB7551}">
      <text>
        <r>
          <rPr>
            <b/>
            <sz val="9"/>
            <color indexed="81"/>
            <rFont val="Tahoma"/>
            <family val="2"/>
          </rPr>
          <t>Thalia S Gange:</t>
        </r>
        <r>
          <rPr>
            <sz val="9"/>
            <color indexed="81"/>
            <rFont val="Tahoma"/>
            <family val="2"/>
          </rPr>
          <t xml:space="preserve">
Line 12 
Deductible conservation expenses are generally those that are paid to conserve soil and water for land used in farming, to pre-vent erosion of land used for farming, or for endangered spe-cies recovery. These expenses include (but aren't limited to) costs for the following. 
The treatment or movement of earth, such as leveling, grading, conditioning, terracing, contour furrowing, and the re-storation of soil fertility. 
The construction, control, and protection of diversion channels, drainage ditches, irrigation ditches, earthen dams, watercourses, outlets, and ponds. 
The eradication of brush. 
The planting of windbreaks. 
The achievement of site-specific management actions recommended in recovery plans approved pursuant to the En-dangered Species Act of 1973. 
These expenses can be deducted only if they're consistent with a conservation plan approved by the Natural Resources Conservation Service of the Department of Agriculture or a re-covery plan approved pursuant to the Endangered Species Act 
of 1973 for the area in which your land is located. If no plan exists, the expenses must be consistent with a plan of a compa-rable state agency. You can't deduct the expenses if they were paid or incurred for land used in farming in a foreign country.
Don't deduct expenses you paid or incurred to drain or fill wetlands, or to prepare land for center pivot irrigation systems.
Your deduction can't exceed 25% of your gross income from farming (excluding certain gains from selling assets such as farm machinery and land). If your conservation expenses are more than the limit, the excess can be carried forward and de-ducted in later tax years. However, the amount deductible for any 1 year can't exceed the 25% gross income limit for that year.
For details, see chapter 5 of Pub. 225.
</t>
        </r>
      </text>
    </comment>
    <comment ref="P2" authorId="0" shapeId="0" xr:uid="{DF890714-0149-4927-B2AE-AF6A379F6EA3}">
      <text>
        <r>
          <rPr>
            <b/>
            <sz val="9"/>
            <color indexed="81"/>
            <rFont val="Tahoma"/>
            <family val="2"/>
          </rPr>
          <t>Thalia S Gange:</t>
        </r>
        <r>
          <rPr>
            <sz val="9"/>
            <color indexed="81"/>
            <rFont val="Tahoma"/>
            <family val="2"/>
          </rPr>
          <t xml:space="preserve">
Line 13
Enter amounts paid for custom hire or machine work (the ma-chine operator furnished the equipment).
Don't include amounts paid for rental or lease of equipment you operated yourself. Instead, report those amounts on line 24a.
</t>
        </r>
      </text>
    </comment>
    <comment ref="Q2" authorId="0" shapeId="0" xr:uid="{A8127986-96FC-4178-BE24-EC0A18159D77}">
      <text>
        <r>
          <rPr>
            <b/>
            <sz val="9"/>
            <color indexed="81"/>
            <rFont val="Tahoma"/>
            <family val="2"/>
          </rPr>
          <t>Thalia S Gange:</t>
        </r>
        <r>
          <rPr>
            <sz val="9"/>
            <color indexed="81"/>
            <rFont val="Tahoma"/>
            <family val="2"/>
          </rPr>
          <t xml:space="preserve">
Line 16
If you use the cash method, you can't deduct when paid the cost of feed your livestock will consume in a later year unless all of the following apply.
•
The payment was for the purchase of feed rather than a deposit.
•
The prepayment had a business purpose and wasn't made merely to avoid tax.
•
Deducting the prepayment won't materially distort your income.
If all of the above apply, you can deduct the prepaid feed when paid, subject to the overall limit for Prepaid farm sup-plies, explained earlier. If all of the above don’t apply, you can deduct the prepaid feed only in the year it's consumed.</t>
        </r>
      </text>
    </comment>
    <comment ref="S2" authorId="0" shapeId="0" xr:uid="{9143A3F3-C6B6-4737-B773-84883EFFCF9E}">
      <text>
        <r>
          <rPr>
            <b/>
            <sz val="9"/>
            <color indexed="81"/>
            <rFont val="Tahoma"/>
            <family val="2"/>
          </rPr>
          <t>Thalia S Gange:</t>
        </r>
        <r>
          <rPr>
            <sz val="9"/>
            <color indexed="81"/>
            <rFont val="Tahoma"/>
            <family val="2"/>
          </rPr>
          <t xml:space="preserve">
Line 18
Don't include the cost of transportation incurred in purchasing livestock held for resale as freight paid. Instead, add these costs to the cost of the livestock.</t>
        </r>
      </text>
    </comment>
    <comment ref="U2" authorId="0" shapeId="0" xr:uid="{428BC3B7-B930-4B47-9792-1DCAC8E09256}">
      <text>
        <r>
          <rPr>
            <b/>
            <sz val="9"/>
            <color indexed="81"/>
            <rFont val="Tahoma"/>
            <family val="2"/>
          </rPr>
          <t>Thalia S Gange:</t>
        </r>
        <r>
          <rPr>
            <sz val="9"/>
            <color indexed="81"/>
            <rFont val="Tahoma"/>
            <family val="2"/>
          </rPr>
          <t xml:space="preserve">
Line 20
Deduct on this line premiums paid for farm business insurance. Deduct on line 15 amounts paid for employee accident and health insurance. Amounts credited to a reserve for self-insur-ance or premiums paid for a policy that pays for your lost earn-ings due to sickness or disability aren't deductible. For details, see chapter 4 of Pub. 225.</t>
        </r>
      </text>
    </comment>
    <comment ref="V2" authorId="0" shapeId="0" xr:uid="{31AD9100-AB5B-4DE4-91C8-C45CC23D92BB}">
      <text>
        <r>
          <rPr>
            <b/>
            <sz val="9"/>
            <color indexed="81"/>
            <rFont val="Tahoma"/>
            <family val="2"/>
          </rPr>
          <t>Thalia S Gange:</t>
        </r>
        <r>
          <rPr>
            <sz val="9"/>
            <color indexed="81"/>
            <rFont val="Tahoma"/>
            <family val="2"/>
          </rPr>
          <t xml:space="preserve">
Lines 21a and 21b
Interest allocation rules. The tax treatment of interest expense differs depending on its type. For example, home mortgage interest and investment interest are treated differently. Interest allocation rules require you to allocate (classify) your interest expense so it's deducted (or capitalized) on the correct line of your return and receives the right tax treatment. These rules could affect how much interest you are allowed to deduct on Schedule F (Form 1040).
In most cases, you allocate interest expense by tracing how the proceeds of the loan are used. See chapter 4 of Pub. 225 for details. 
If you paid interest on a debt secured by your main home and any of the proceeds from that debt were used in your farming business, see chapter 4 of Pub. 225 to figure the amount to include on lines 21a and 21b. 
How to report. Before entering an amount on line 21a or 21b, see the Instructions for Form 8990 to identify whether you are required to limit your business interest expense or whether you can elect not to limit your business interest expense. If you are required to limit your business interest expense, include only the amount you are allowed to deduct on lines 21a and 21b. If you are not required to limit your business interest expense and if you have a mortgage on real property used in your farming business (other than your main home), enter on line 21a the in-terest you paid for 2023 to banks or other financial institutions for which you received a Form 1098 (or similar statement). If you didn't receive a Form 1098, enter the interest on line 21b. 
If you paid more mortgage interest than is shown on Form 1098 (or similar statement), see chapter 4 of Pub. 225 to find out if you can deduct the additional interest. If you can, include the amount on line 21a. Attach a statement to your return ex-plaining the difference and enter “See attached” in the margin next to line 21a. 
If you and at least one other person (other than your spouse if you file a joint return) were liable for and paid interest on the mortgage and the other person received the Form 1098 (or sim-ilar statement), include your share of the interest on line 21b. Attach a statement to your return showing the name and ad-dress of the person who received the Form 1098 (or similar statement). In the margin next to line 21b, enter “See attached.” 
Don't deduct interest you prepaid in 2023 for later years; in-clude only the part that applies to 2023.
</t>
        </r>
      </text>
    </comment>
    <comment ref="Z2" authorId="0" shapeId="0" xr:uid="{3E311D69-25F5-49D7-9D86-12E4D09426B8}">
      <text>
        <r>
          <rPr>
            <b/>
            <sz val="9"/>
            <color indexed="81"/>
            <rFont val="Tahoma"/>
            <family val="2"/>
          </rPr>
          <t>Thalia S Gange:</t>
        </r>
        <r>
          <rPr>
            <sz val="9"/>
            <color indexed="81"/>
            <rFont val="Tahoma"/>
            <family val="2"/>
          </rPr>
          <t xml:space="preserve">
Line 23 
Enter your deduction for contributions to employee pension, profit-sharing, or annuity plans. If the plan included you as a self-employed person, enter contributions made as an employer on your behalf on Schedule 1 (Form 1040), line 16, not on Schedule F (Form 1040). 
In most cases, you must file the applicable form listed next if you maintain a pension, profit-sharing, or other funded-deferred compensation plan. The filing requirement isn't affected by whether the plan qualified under the Internal Revenue Code, or whether you claim a deduction for the current tax year. There is a penalty for failure to timely file these forms. See U.S. Department of Labor. 
Form 5500-EZ. File this form if you have a one-participant retirement plan that meets certain requirements. A one-partici-pant plan is a plan that covers only you (or you and your spouse). 
Form 5500-SF. File this form electronically with the Depart-ment of Labor (at efast.dol.gov) if you have a small plan (fewer than 100 participants in most cases) that meets certain require-ments. 
Form 5500. File this form electronically with the Department of Labor (at efast.dol.gov) for a plan that doesn't meet the re-quirements for filing Form 5500-EZ or 5500-SF. 
For details, see Pub. 560.
Types of plans for Self Employed:  Simple IRA, SEP IRA, “Solo” 401(k)
</t>
        </r>
      </text>
    </comment>
  </commentList>
</comments>
</file>

<file path=xl/sharedStrings.xml><?xml version="1.0" encoding="utf-8"?>
<sst xmlns="http://schemas.openxmlformats.org/spreadsheetml/2006/main" count="859" uniqueCount="366">
  <si>
    <t>MONTH</t>
  </si>
  <si>
    <t>INCOME</t>
  </si>
  <si>
    <t>January</t>
  </si>
  <si>
    <t>February</t>
  </si>
  <si>
    <t>March</t>
  </si>
  <si>
    <t>April</t>
  </si>
  <si>
    <t>May</t>
  </si>
  <si>
    <t>Jun</t>
  </si>
  <si>
    <t>July</t>
  </si>
  <si>
    <t>Aug</t>
  </si>
  <si>
    <t>Sep</t>
  </si>
  <si>
    <t>Oct</t>
  </si>
  <si>
    <t>Nov</t>
  </si>
  <si>
    <t>Dec</t>
  </si>
  <si>
    <t>EXPENSES</t>
  </si>
  <si>
    <t>Other</t>
  </si>
  <si>
    <t>Produce/Livestock</t>
  </si>
  <si>
    <t>Sch F Line 2</t>
  </si>
  <si>
    <t>Sch F Line 8</t>
  </si>
  <si>
    <t>Microgrant AG</t>
  </si>
  <si>
    <t>Bananas</t>
  </si>
  <si>
    <t>Qty #</t>
  </si>
  <si>
    <t>Price</t>
  </si>
  <si>
    <t>Beans</t>
  </si>
  <si>
    <t>Inv 2023-48</t>
  </si>
  <si>
    <t>Inv 772100</t>
  </si>
  <si>
    <t>pd 6/4/24</t>
  </si>
  <si>
    <t>Kale</t>
  </si>
  <si>
    <t>Inv 772097</t>
  </si>
  <si>
    <t>Inv 872847</t>
  </si>
  <si>
    <t>Thyme</t>
  </si>
  <si>
    <t>Mulberries</t>
  </si>
  <si>
    <t>Inv 872948</t>
  </si>
  <si>
    <t>Thai Basil</t>
  </si>
  <si>
    <t>Inv 571801</t>
  </si>
  <si>
    <t>Green Onion</t>
  </si>
  <si>
    <t>Inv 872950</t>
  </si>
  <si>
    <t>TOTAL</t>
  </si>
  <si>
    <t>TOTAL FARM INCOME</t>
  </si>
  <si>
    <t>OPEN BAL:</t>
  </si>
  <si>
    <t>Inv 872910</t>
  </si>
  <si>
    <t>Inv 872919</t>
  </si>
  <si>
    <t>Avocado</t>
  </si>
  <si>
    <t>Inv 872938</t>
  </si>
  <si>
    <t>Inv 872947</t>
  </si>
  <si>
    <t>Mulberry</t>
  </si>
  <si>
    <t>above pd 10/7/24</t>
  </si>
  <si>
    <t>Minigrant:  Canopy/Gro-Table Supplies</t>
  </si>
  <si>
    <t>Date</t>
  </si>
  <si>
    <t>Vendor</t>
  </si>
  <si>
    <t>GHC</t>
  </si>
  <si>
    <t>ERC</t>
  </si>
  <si>
    <t>Hydroculture</t>
  </si>
  <si>
    <t>Pacific Compost</t>
  </si>
  <si>
    <t>Benson</t>
  </si>
  <si>
    <t>WSTCO</t>
  </si>
  <si>
    <t>Bal on tables</t>
  </si>
  <si>
    <t>Pest Control</t>
  </si>
  <si>
    <t>Pacific Pest</t>
  </si>
  <si>
    <t>Soil/Amendments</t>
  </si>
  <si>
    <t>Feed</t>
  </si>
  <si>
    <t>Car &amp; Truck</t>
  </si>
  <si>
    <t>Depreciation</t>
  </si>
  <si>
    <t>Chemicals</t>
  </si>
  <si>
    <t>Fertilizers/Lime</t>
  </si>
  <si>
    <t>Freight/Trucking</t>
  </si>
  <si>
    <t>Gas/Fuel/Oil  (not for car/truck)</t>
  </si>
  <si>
    <t>Insurance (not health)</t>
  </si>
  <si>
    <t>Interest</t>
  </si>
  <si>
    <t>Conservation Expenses (NRCS-Plan)</t>
  </si>
  <si>
    <t>Custom Hire/ Machine Work</t>
  </si>
  <si>
    <t>Sch F Line 11</t>
  </si>
  <si>
    <t>Sch F Line 12</t>
  </si>
  <si>
    <t>Sch F Line 13</t>
  </si>
  <si>
    <t>Sch F Line 16</t>
  </si>
  <si>
    <t>Sch F Line 17</t>
  </si>
  <si>
    <t>Sch F Line 18</t>
  </si>
  <si>
    <t>Sch F Line 20</t>
  </si>
  <si>
    <t>Sch F Line 19</t>
  </si>
  <si>
    <t>Sch F Line 21</t>
  </si>
  <si>
    <t>1099NEC</t>
  </si>
  <si>
    <t>W2</t>
  </si>
  <si>
    <t>FICA Employer Share</t>
  </si>
  <si>
    <t>Labor hired Expense</t>
  </si>
  <si>
    <t>Sch F Line 22</t>
  </si>
  <si>
    <t>Pension/Profit Sharing Plans</t>
  </si>
  <si>
    <t>Sch F Line 23</t>
  </si>
  <si>
    <t>Sch F Line 25</t>
  </si>
  <si>
    <t>Repairs and Maintenance</t>
  </si>
  <si>
    <t>Sch F Line 24</t>
  </si>
  <si>
    <t>Rent or Lease Vehicles Machinery Equipment</t>
  </si>
  <si>
    <t>Rent or Lease Land Animals, Etc</t>
  </si>
  <si>
    <t>Sch F Line 26</t>
  </si>
  <si>
    <t>Seeds Plants</t>
  </si>
  <si>
    <t>Sch F Line 27</t>
  </si>
  <si>
    <t>Storage Warehousing</t>
  </si>
  <si>
    <t>Sch F Line 28</t>
  </si>
  <si>
    <t>Supplies</t>
  </si>
  <si>
    <t>Sch F Line 29</t>
  </si>
  <si>
    <t>Taxes</t>
  </si>
  <si>
    <t>Sch F Line 30</t>
  </si>
  <si>
    <t>Utilities</t>
  </si>
  <si>
    <t>Sch F Line 31</t>
  </si>
  <si>
    <t>Veterinary Breeding Medicine</t>
  </si>
  <si>
    <t>Sch F Line 32 OTHER</t>
  </si>
  <si>
    <t>Horse Farm</t>
  </si>
  <si>
    <t>Home Depot</t>
  </si>
  <si>
    <t>VEHICLES</t>
  </si>
  <si>
    <t>2017 NISSAN FRONTIER</t>
  </si>
  <si>
    <t>ODO 1/1/23</t>
  </si>
  <si>
    <t>ODO 7/1/23</t>
  </si>
  <si>
    <t>ODO 1/31/23</t>
  </si>
  <si>
    <t>ODO 7/31/23</t>
  </si>
  <si>
    <t>TOTAL MILES</t>
  </si>
  <si>
    <t>BUSINESS FARM</t>
  </si>
  <si>
    <t>BUSINESS ACCT</t>
  </si>
  <si>
    <t>% BUSINESS FARM</t>
  </si>
  <si>
    <t>% BUSINESS ACCT</t>
  </si>
  <si>
    <t>FARM $</t>
  </si>
  <si>
    <t>ACCT $</t>
  </si>
  <si>
    <t>2017 HONDA HRV</t>
  </si>
  <si>
    <t>BUSINESS</t>
  </si>
  <si>
    <t>% BUSINESS USE</t>
  </si>
  <si>
    <t>VEHICLE</t>
  </si>
  <si>
    <t xml:space="preserve"> Total mileage recorded:</t>
  </si>
  <si>
    <t>Purpose</t>
  </si>
  <si>
    <t>From</t>
  </si>
  <si>
    <t>To</t>
  </si>
  <si>
    <t>Odometer</t>
  </si>
  <si>
    <t>Mileage</t>
  </si>
  <si>
    <t>Start</t>
  </si>
  <si>
    <t>Finish</t>
  </si>
  <si>
    <t>FREQUENT TRIPS distance from Home Office:</t>
  </si>
  <si>
    <t>MILEAGE BEGIN</t>
  </si>
  <si>
    <t>GCIC Office</t>
  </si>
  <si>
    <t>H.O. Rt 15</t>
  </si>
  <si>
    <t>Megabyte</t>
  </si>
  <si>
    <t>GCIC</t>
  </si>
  <si>
    <t>76</t>
  </si>
  <si>
    <t>GCIC to H.O. Rt 15</t>
  </si>
  <si>
    <t>GCIC office</t>
  </si>
  <si>
    <t>Shell Mangilao</t>
  </si>
  <si>
    <t>Mobil</t>
  </si>
  <si>
    <t>Shell</t>
  </si>
  <si>
    <t>ERC -MGFSP Grant project supply pu</t>
  </si>
  <si>
    <t>ERC Rt 16</t>
  </si>
  <si>
    <t>Guam Home Ctr</t>
  </si>
  <si>
    <t>Guam Home Ctr Grant Project Supply</t>
  </si>
  <si>
    <t>H.O. FARM Rt 15 RT</t>
  </si>
  <si>
    <t>ERC Soil &amp; Supply pu</t>
  </si>
  <si>
    <t>Hydroculture Gard farm supply pu</t>
  </si>
  <si>
    <t>Hydroculture Garden Supply</t>
  </si>
  <si>
    <t>HO Farm Rt 15</t>
  </si>
  <si>
    <t>return to HO Farm</t>
  </si>
  <si>
    <t>Proline-purch truck maint/clean supply</t>
  </si>
  <si>
    <t>GU H Centr</t>
  </si>
  <si>
    <t>Proline</t>
  </si>
  <si>
    <t>Napa Rt 16</t>
  </si>
  <si>
    <t>Tire inflator purchase round trip</t>
  </si>
  <si>
    <t>Cellular</t>
  </si>
  <si>
    <t>IT&amp;E</t>
  </si>
  <si>
    <t>ABC charger</t>
  </si>
  <si>
    <t>Mobil-2cycl</t>
  </si>
  <si>
    <t>Shell-van</t>
  </si>
  <si>
    <t>TOTAL DIRECT FARM EXPENSE</t>
  </si>
  <si>
    <t>RC meeting/drop documents/payment pickup</t>
  </si>
  <si>
    <t>FHB deposit LD</t>
  </si>
  <si>
    <t>Minutes RX pu meds</t>
  </si>
  <si>
    <t>H.O. Mangilao to GCIC w K</t>
  </si>
  <si>
    <t>H.O. Office to GCIC</t>
  </si>
  <si>
    <t>76 pu office meeting supplies, GCIC</t>
  </si>
  <si>
    <t>H.O Mang to GCIC</t>
  </si>
  <si>
    <t>Mcdonalds</t>
  </si>
  <si>
    <t>GCIC to H.O. Mang</t>
  </si>
  <si>
    <t>H.O. Office</t>
  </si>
  <si>
    <t>Minutes RX pu meds RT</t>
  </si>
  <si>
    <t>H.O. Office to 76</t>
  </si>
  <si>
    <t>76 Sinajana</t>
  </si>
  <si>
    <t>Staff/Client Mt GCIC Office/Supply pu</t>
  </si>
  <si>
    <t>Return docs to H.O.</t>
  </si>
  <si>
    <t>FHB Maite</t>
  </si>
  <si>
    <t>4.4 Miles</t>
  </si>
  <si>
    <t>GCIC via Rt 10-Rt 8-Hagatna</t>
  </si>
  <si>
    <t>5.8 Miles</t>
  </si>
  <si>
    <t>7.4 Miles</t>
  </si>
  <si>
    <t>Minutes RX</t>
  </si>
  <si>
    <t>4.9 Miles</t>
  </si>
  <si>
    <t>ERC Trading Barrigada</t>
  </si>
  <si>
    <t>3.6 Miles</t>
  </si>
  <si>
    <t>5.7 Miles</t>
  </si>
  <si>
    <t>WSTCO Feed</t>
  </si>
  <si>
    <t>6.9 Miles</t>
  </si>
  <si>
    <t>GCIC Building via Ordot</t>
  </si>
  <si>
    <t>GCIC Building via Maite</t>
  </si>
  <si>
    <t>6.3 Miles</t>
  </si>
  <si>
    <t>6.7 Miles</t>
  </si>
  <si>
    <t>Guam Rev Tax Barrigada</t>
  </si>
  <si>
    <t>4.1 Miles</t>
  </si>
  <si>
    <t>DPW via airport rd</t>
  </si>
  <si>
    <t>7.5 Miles</t>
  </si>
  <si>
    <t>Pacific Compost Yigo</t>
  </si>
  <si>
    <t>Benson Maite</t>
  </si>
  <si>
    <t>1.5 Miles</t>
  </si>
  <si>
    <t>WSTCO pu animal feed RT</t>
  </si>
  <si>
    <t>RC East Hagatna</t>
  </si>
  <si>
    <t>Slingstone East Hagatna</t>
  </si>
  <si>
    <t>GCIC Office Meetings</t>
  </si>
  <si>
    <t>H.O. Office Rt 15</t>
  </si>
  <si>
    <t>5.1 Miles</t>
  </si>
  <si>
    <t xml:space="preserve">H.O. Office </t>
  </si>
  <si>
    <t>E Hag PIP Location</t>
  </si>
  <si>
    <t>Edge Realty</t>
  </si>
  <si>
    <t>PIP docs pickup RT</t>
  </si>
  <si>
    <t>Sinajana 76</t>
  </si>
  <si>
    <t>5 miles</t>
  </si>
  <si>
    <t>Hafa Spec</t>
  </si>
  <si>
    <t xml:space="preserve">Ret to H.O. </t>
  </si>
  <si>
    <t xml:space="preserve">Hafa Spec </t>
  </si>
  <si>
    <t>Hafa Spec  K</t>
  </si>
  <si>
    <t>GCIC Office RT</t>
  </si>
  <si>
    <t>Hafa Spec D RT</t>
  </si>
  <si>
    <t>H.O. Office 15</t>
  </si>
  <si>
    <t>Hafa Spec Grp</t>
  </si>
  <si>
    <t>MILES</t>
  </si>
  <si>
    <t>FARM</t>
  </si>
  <si>
    <t>ACCT</t>
  </si>
  <si>
    <t>Agat client PEJ</t>
  </si>
  <si>
    <t>PEJ consult W2 RT</t>
  </si>
  <si>
    <t>Sta Ana Agat</t>
  </si>
  <si>
    <t>Oka</t>
  </si>
  <si>
    <t>Oka Payless/Megadrug</t>
  </si>
  <si>
    <t>KT for dr C RT</t>
  </si>
  <si>
    <t>H.O Mang to GCIC RT</t>
  </si>
  <si>
    <t>Staff working lunch Mcdonalds/GTA</t>
  </si>
  <si>
    <t>Pacific Compost via Rt 3</t>
  </si>
  <si>
    <t>PERSONAL</t>
  </si>
  <si>
    <t>Business 1</t>
  </si>
  <si>
    <t>Business 2</t>
  </si>
  <si>
    <t>Total Miles</t>
  </si>
  <si>
    <t>Personal</t>
  </si>
  <si>
    <t>76 Circle K</t>
  </si>
  <si>
    <t>FUEL</t>
  </si>
  <si>
    <t>REGISTRATION/LICENSING</t>
  </si>
  <si>
    <t>Treasurer of Guam</t>
  </si>
  <si>
    <t>REPAIRS</t>
  </si>
  <si>
    <t>Proline-wipers</t>
  </si>
  <si>
    <t>Napa-tire inflator</t>
  </si>
  <si>
    <t>INSURANCE</t>
  </si>
  <si>
    <t>Truck Policy</t>
  </si>
  <si>
    <t>pd</t>
  </si>
  <si>
    <t>due</t>
  </si>
  <si>
    <t>Napa Oil Change</t>
  </si>
  <si>
    <t>Total</t>
  </si>
  <si>
    <t>TRUCK INFORMATION</t>
  </si>
  <si>
    <t>DATE OF PURCHASE:</t>
  </si>
  <si>
    <t>AMOUNT OF PURCHASE:</t>
  </si>
  <si>
    <t>Safety Check</t>
  </si>
  <si>
    <t>Bill of Sale or similar Document</t>
  </si>
  <si>
    <t>Vehicle Leased?</t>
  </si>
  <si>
    <t xml:space="preserve">Mileage Log/Written Evidence?  </t>
  </si>
  <si>
    <t>Are you at least a 5% owner/related person?</t>
  </si>
  <si>
    <t>Month 1</t>
  </si>
  <si>
    <t>Miles</t>
  </si>
  <si>
    <t>% Use</t>
  </si>
  <si>
    <t>Bus 1</t>
  </si>
  <si>
    <t>Farm</t>
  </si>
  <si>
    <t>12 Mos</t>
  </si>
  <si>
    <t>ODO beg</t>
  </si>
  <si>
    <t>ODO end</t>
  </si>
  <si>
    <t>Sch F Line 10</t>
  </si>
  <si>
    <t>Sch F Line 14</t>
  </si>
  <si>
    <t>ASSET LISTING</t>
  </si>
  <si>
    <t>EQUIPMENT</t>
  </si>
  <si>
    <t>OFFICE</t>
  </si>
  <si>
    <t>BUILDINGS</t>
  </si>
  <si>
    <t>Tiller</t>
  </si>
  <si>
    <t>Mower</t>
  </si>
  <si>
    <t>Tractor</t>
  </si>
  <si>
    <t>Laptop</t>
  </si>
  <si>
    <t>Printer</t>
  </si>
  <si>
    <t>Adding Machine</t>
  </si>
  <si>
    <t>Desk</t>
  </si>
  <si>
    <t>Office Chair</t>
  </si>
  <si>
    <t>Date of Purchase</t>
  </si>
  <si>
    <t>Date in Service</t>
  </si>
  <si>
    <t>Purchase Price /Basis $</t>
  </si>
  <si>
    <t>HOME OFFICE</t>
  </si>
  <si>
    <t>House</t>
  </si>
  <si>
    <t>Sch F Line 32</t>
  </si>
  <si>
    <t>Bus Use of Home-Pub 587 Pg 20</t>
  </si>
  <si>
    <t>Area of home used for business:</t>
  </si>
  <si>
    <t>Total Area of Home:</t>
  </si>
  <si>
    <t>% Bus Use:</t>
  </si>
  <si>
    <t>BUSINESS USE OF HOME</t>
  </si>
  <si>
    <t>CASUALTY LOSSES:  DISASTER, THEFT</t>
  </si>
  <si>
    <t>Form 4684</t>
  </si>
  <si>
    <t>Casualty Losses</t>
  </si>
  <si>
    <t>Deductible Mortgage Interest</t>
  </si>
  <si>
    <t>Real Estate Taxes</t>
  </si>
  <si>
    <t>Excess Mortgage Interest</t>
  </si>
  <si>
    <t>Excess Real Estate Taxes</t>
  </si>
  <si>
    <t>Insurance</t>
  </si>
  <si>
    <t>Rent</t>
  </si>
  <si>
    <t>Repairs/Maintenance</t>
  </si>
  <si>
    <t>Other Expenses:</t>
  </si>
  <si>
    <t>Depreciation of Home</t>
  </si>
  <si>
    <t>*Land does not depreciate</t>
  </si>
  <si>
    <t>Life</t>
  </si>
  <si>
    <t>Method</t>
  </si>
  <si>
    <t>CURRENT Depr</t>
  </si>
  <si>
    <t>PRIOR Depr</t>
  </si>
  <si>
    <t>Special Depr</t>
  </si>
  <si>
    <t>Bus Use % Current</t>
  </si>
  <si>
    <t>FARM ASSETS</t>
  </si>
  <si>
    <t>sf</t>
  </si>
  <si>
    <t>Direct</t>
  </si>
  <si>
    <t>Indirect</t>
  </si>
  <si>
    <t>SUBTOTAL</t>
  </si>
  <si>
    <t>THIS IS ANNUAL TOTAL; YOU SHOULD KEEP RECORDS BY MONTH</t>
  </si>
  <si>
    <t>JAN</t>
  </si>
  <si>
    <t xml:space="preserve">FEB </t>
  </si>
  <si>
    <t>MAR</t>
  </si>
  <si>
    <t>APR</t>
  </si>
  <si>
    <t>MAY</t>
  </si>
  <si>
    <t>JUN</t>
  </si>
  <si>
    <t>JULY</t>
  </si>
  <si>
    <t>AUG</t>
  </si>
  <si>
    <t>SEP</t>
  </si>
  <si>
    <t>OCT</t>
  </si>
  <si>
    <t>NOV</t>
  </si>
  <si>
    <t>DEC</t>
  </si>
  <si>
    <t>(LIST EACH SEPARATELY)</t>
  </si>
  <si>
    <t>LIST EACH ITEM SEPARATELY</t>
  </si>
  <si>
    <t>THIS IS THE INFORMATION NEEDED TO DEPRECIATE YOUR VEHICLE ON THE TAX RETURN</t>
  </si>
  <si>
    <t>AND TO CLAIM VEHICLE EXPENSES BY PERCENTAGE OF USE EACH YEAR.</t>
  </si>
  <si>
    <t>YES/NO</t>
  </si>
  <si>
    <t>QUESTIONS ASKED ON TAX RETURN:</t>
  </si>
  <si>
    <t xml:space="preserve">AMOUNT OF TOTAL </t>
  </si>
  <si>
    <t>EXPENSES YOU CAN CLAIM</t>
  </si>
  <si>
    <t>THESE FIGURES WILL BE USED WITH PUBLICATION 570 WORKSHEET ON PAGE 20</t>
  </si>
  <si>
    <t>form 4562 and instructions are used to calculate</t>
  </si>
  <si>
    <t>assets</t>
  </si>
  <si>
    <t>property</t>
  </si>
  <si>
    <t>total</t>
  </si>
  <si>
    <t>equity</t>
  </si>
  <si>
    <t>bal sheet</t>
  </si>
  <si>
    <t>year 1</t>
  </si>
  <si>
    <t>year 2</t>
  </si>
  <si>
    <t>year 3</t>
  </si>
  <si>
    <t>Dividing advanced Grant/Project income received for a multi year project</t>
  </si>
  <si>
    <t>pnl income</t>
  </si>
  <si>
    <t>pnl exense</t>
  </si>
  <si>
    <t>yr 1</t>
  </si>
  <si>
    <t>profit/loss</t>
  </si>
  <si>
    <t>yr 3</t>
  </si>
  <si>
    <t>year 4</t>
  </si>
  <si>
    <t>note balance of project cash reduces as well as liability each year</t>
  </si>
  <si>
    <t>checking</t>
  </si>
  <si>
    <t>project cash</t>
  </si>
  <si>
    <t>project liability</t>
  </si>
  <si>
    <t>project budget</t>
  </si>
  <si>
    <t>project costs</t>
  </si>
  <si>
    <t>3 years</t>
  </si>
  <si>
    <t>report yr 1</t>
  </si>
  <si>
    <t>report yr 2</t>
  </si>
  <si>
    <t>report yr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</si>
</sst>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0_);_(&quot;$&quot;* \(#,##0.000\);_(&quot;$&quot;* &quot;-&quot;??_);_(@_)"/>
    <numFmt numFmtId="165" formatCode="#,##0.0"/>
    <numFmt numFmtId="166" formatCode="mm/dd/yyyy"/>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indexed="81"/>
      <name val="Tahoma"/>
      <family val="2"/>
    </font>
    <font>
      <b/>
      <sz val="9"/>
      <color indexed="81"/>
      <name val="Tahoma"/>
      <family val="2"/>
    </font>
    <font>
      <sz val="10"/>
      <name val="Century Gothic"/>
      <family val="2"/>
    </font>
    <font>
      <b/>
      <sz val="18"/>
      <color indexed="9"/>
      <name val="Century Gothic"/>
      <family val="2"/>
    </font>
    <font>
      <b/>
      <sz val="26"/>
      <name val="Comic Sans MS"/>
      <family val="4"/>
    </font>
    <font>
      <b/>
      <sz val="26"/>
      <name val="Century Gothic"/>
      <family val="2"/>
    </font>
    <font>
      <b/>
      <sz val="10"/>
      <name val="Century Gothic"/>
      <family val="2"/>
    </font>
    <font>
      <sz val="9"/>
      <color indexed="9"/>
      <name val="Century Gothic"/>
      <family val="2"/>
    </font>
    <font>
      <b/>
      <sz val="10"/>
      <color indexed="9"/>
      <name val="Century Gothic"/>
      <family val="2"/>
    </font>
    <font>
      <b/>
      <sz val="14"/>
      <color indexed="9"/>
      <name val="Century Gothic"/>
      <family val="2"/>
    </font>
    <font>
      <sz val="9"/>
      <name val="Century Gothic"/>
      <family val="2"/>
    </font>
    <font>
      <b/>
      <sz val="9"/>
      <name val="Century Gothic"/>
      <family val="2"/>
    </font>
    <font>
      <b/>
      <sz val="24"/>
      <name val="Century Gothic"/>
      <family val="2"/>
    </font>
    <font>
      <sz val="8"/>
      <color rgb="FF323232"/>
      <name val="Arial"/>
      <family val="2"/>
    </font>
    <font>
      <sz val="8"/>
      <color theme="1"/>
      <name val="Arial"/>
      <family val="2"/>
    </font>
    <font>
      <b/>
      <sz val="8"/>
      <color theme="1"/>
      <name val="Arial"/>
      <family val="2"/>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499984740745262"/>
        <bgColor indexed="64"/>
      </patternFill>
    </fill>
    <fill>
      <patternFill patternType="solid">
        <fgColor indexed="17"/>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style="thin">
        <color indexed="64"/>
      </left>
      <right/>
      <top style="thick">
        <color indexed="64"/>
      </top>
      <bottom/>
      <diagonal/>
    </border>
    <border>
      <left style="thin">
        <color indexed="55"/>
      </left>
      <right style="thin">
        <color indexed="55"/>
      </right>
      <top style="thick">
        <color indexed="64"/>
      </top>
      <bottom style="thin">
        <color indexed="55"/>
      </bottom>
      <diagonal/>
    </border>
    <border>
      <left style="thin">
        <color indexed="55"/>
      </left>
      <right/>
      <top style="thick">
        <color indexed="64"/>
      </top>
      <bottom/>
      <diagonal/>
    </border>
    <border>
      <left/>
      <right style="thin">
        <color indexed="55"/>
      </right>
      <top style="thick">
        <color indexed="64"/>
      </top>
      <bottom/>
      <diagonal/>
    </border>
    <border>
      <left style="thin">
        <color indexed="55"/>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64"/>
      </left>
      <right style="thin">
        <color indexed="11"/>
      </right>
      <top style="thin">
        <color indexed="64"/>
      </top>
      <bottom style="thin">
        <color indexed="55"/>
      </bottom>
      <diagonal/>
    </border>
    <border>
      <left style="thin">
        <color indexed="11"/>
      </left>
      <right style="thin">
        <color indexed="11"/>
      </right>
      <top style="thin">
        <color indexed="64"/>
      </top>
      <bottom style="thin">
        <color indexed="55"/>
      </bottom>
      <diagonal/>
    </border>
    <border>
      <left style="thin">
        <color indexed="11"/>
      </left>
      <right style="thin">
        <color indexed="64"/>
      </right>
      <top style="thin">
        <color indexed="64"/>
      </top>
      <bottom style="thin">
        <color indexed="55"/>
      </bottom>
      <diagonal/>
    </border>
    <border>
      <left style="thin">
        <color indexed="64"/>
      </left>
      <right style="thin">
        <color indexed="11"/>
      </right>
      <top/>
      <bottom style="thin">
        <color indexed="55"/>
      </bottom>
      <diagonal/>
    </border>
    <border>
      <left style="thin">
        <color indexed="11"/>
      </left>
      <right style="thin">
        <color indexed="11"/>
      </right>
      <top/>
      <bottom style="thin">
        <color indexed="55"/>
      </bottom>
      <diagonal/>
    </border>
    <border>
      <left style="thin">
        <color indexed="11"/>
      </left>
      <right style="thin">
        <color indexed="64"/>
      </right>
      <top/>
      <bottom style="thin">
        <color indexed="55"/>
      </bottom>
      <diagonal/>
    </border>
    <border>
      <left/>
      <right/>
      <top/>
      <bottom style="thin">
        <color indexed="64"/>
      </bottom>
      <diagonal/>
    </border>
    <border>
      <left style="thin">
        <color indexed="11"/>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2" fillId="0" borderId="0" xfId="0" applyFont="1"/>
    <xf numFmtId="0" fontId="0" fillId="2" borderId="0" xfId="0" applyFill="1"/>
    <xf numFmtId="0" fontId="0" fillId="2" borderId="0" xfId="0" applyFill="1" applyAlignment="1">
      <alignment wrapText="1"/>
    </xf>
    <xf numFmtId="44" fontId="0" fillId="0" borderId="0" xfId="1" applyFont="1"/>
    <xf numFmtId="0" fontId="0" fillId="0" borderId="1" xfId="0" applyBorder="1"/>
    <xf numFmtId="0" fontId="2" fillId="0" borderId="1" xfId="0" applyFont="1" applyBorder="1"/>
    <xf numFmtId="44" fontId="0" fillId="0" borderId="1" xfId="1" applyFont="1" applyBorder="1"/>
    <xf numFmtId="44" fontId="0" fillId="2" borderId="1" xfId="1" applyFont="1" applyFill="1" applyBorder="1"/>
    <xf numFmtId="2" fontId="0" fillId="0" borderId="1" xfId="0" applyNumberFormat="1" applyBorder="1"/>
    <xf numFmtId="0" fontId="0" fillId="0" borderId="2" xfId="0" applyBorder="1"/>
    <xf numFmtId="0" fontId="2" fillId="0" borderId="2" xfId="0" applyFont="1" applyBorder="1"/>
    <xf numFmtId="44" fontId="0" fillId="0" borderId="2" xfId="1" applyFont="1" applyBorder="1"/>
    <xf numFmtId="44" fontId="0" fillId="2" borderId="2" xfId="1" applyFont="1" applyFill="1" applyBorder="1"/>
    <xf numFmtId="0" fontId="0" fillId="0" borderId="3" xfId="0" applyBorder="1"/>
    <xf numFmtId="0" fontId="2" fillId="0" borderId="4" xfId="0" applyFont="1" applyBorder="1"/>
    <xf numFmtId="0" fontId="0" fillId="2" borderId="4" xfId="0" applyFill="1" applyBorder="1" applyAlignment="1">
      <alignment wrapText="1"/>
    </xf>
    <xf numFmtId="0" fontId="0" fillId="2" borderId="5" xfId="0" applyFill="1" applyBorder="1"/>
    <xf numFmtId="0" fontId="0" fillId="0" borderId="6" xfId="0" applyBorder="1"/>
    <xf numFmtId="0" fontId="2" fillId="0" borderId="7" xfId="0" applyFont="1" applyBorder="1"/>
    <xf numFmtId="0" fontId="0" fillId="0" borderId="7" xfId="0" applyBorder="1"/>
    <xf numFmtId="44" fontId="0" fillId="0" borderId="7" xfId="1" applyFont="1" applyBorder="1"/>
    <xf numFmtId="44" fontId="0" fillId="2" borderId="7" xfId="1" applyFont="1" applyFill="1" applyBorder="1"/>
    <xf numFmtId="14" fontId="0" fillId="0" borderId="8" xfId="0" applyNumberFormat="1" applyBorder="1"/>
    <xf numFmtId="0" fontId="0" fillId="0" borderId="9" xfId="0" applyBorder="1"/>
    <xf numFmtId="0" fontId="0" fillId="0" borderId="10" xfId="0" applyBorder="1"/>
    <xf numFmtId="44" fontId="0" fillId="0" borderId="10" xfId="1" applyFont="1" applyBorder="1"/>
    <xf numFmtId="0" fontId="0" fillId="0" borderId="8" xfId="0" applyBorder="1"/>
    <xf numFmtId="0" fontId="0" fillId="0" borderId="4" xfId="0" applyBorder="1"/>
    <xf numFmtId="44" fontId="2" fillId="0" borderId="4" xfId="0" applyNumberFormat="1" applyFont="1" applyBorder="1"/>
    <xf numFmtId="0" fontId="2" fillId="0" borderId="0" xfId="0" applyFont="1" applyAlignment="1">
      <alignment horizontal="center"/>
    </xf>
    <xf numFmtId="0" fontId="0" fillId="0" borderId="11" xfId="0" applyBorder="1"/>
    <xf numFmtId="0" fontId="2" fillId="0" borderId="12" xfId="0" applyFont="1" applyBorder="1"/>
    <xf numFmtId="0" fontId="0" fillId="0" borderId="12" xfId="0" applyBorder="1"/>
    <xf numFmtId="44" fontId="0" fillId="0" borderId="12" xfId="1" applyFont="1" applyBorder="1"/>
    <xf numFmtId="0" fontId="0" fillId="0" borderId="13" xfId="0" applyBorder="1"/>
    <xf numFmtId="14" fontId="0" fillId="0" borderId="13" xfId="0" applyNumberFormat="1" applyBorder="1"/>
    <xf numFmtId="14" fontId="0" fillId="0" borderId="14" xfId="0" applyNumberFormat="1" applyBorder="1"/>
    <xf numFmtId="14" fontId="0" fillId="0" borderId="16" xfId="0" applyNumberFormat="1" applyBorder="1"/>
    <xf numFmtId="0" fontId="0" fillId="0" borderId="17" xfId="0" applyBorder="1"/>
    <xf numFmtId="44" fontId="0" fillId="0" borderId="17" xfId="1" applyFont="1" applyBorder="1"/>
    <xf numFmtId="0" fontId="0" fillId="2" borderId="18" xfId="0" applyFill="1" applyBorder="1"/>
    <xf numFmtId="44" fontId="0" fillId="2" borderId="19" xfId="1" applyFont="1" applyFill="1" applyBorder="1"/>
    <xf numFmtId="44" fontId="0" fillId="2" borderId="20" xfId="1" applyFont="1" applyFill="1" applyBorder="1"/>
    <xf numFmtId="44" fontId="0" fillId="2" borderId="21" xfId="1" applyFont="1" applyFill="1" applyBorder="1"/>
    <xf numFmtId="44" fontId="0" fillId="2" borderId="22" xfId="1" applyFont="1" applyFill="1" applyBorder="1"/>
    <xf numFmtId="44" fontId="0" fillId="2" borderId="15" xfId="1" applyFont="1" applyFill="1" applyBorder="1"/>
    <xf numFmtId="44" fontId="0" fillId="2" borderId="23" xfId="1" applyFont="1" applyFill="1" applyBorder="1"/>
    <xf numFmtId="44" fontId="2" fillId="0" borderId="18" xfId="0" applyNumberFormat="1" applyFont="1" applyBorder="1"/>
    <xf numFmtId="44" fontId="2" fillId="0" borderId="1" xfId="1" applyFont="1" applyBorder="1"/>
    <xf numFmtId="44" fontId="2" fillId="0" borderId="1" xfId="1" applyFont="1" applyBorder="1" applyAlignment="1">
      <alignment horizontal="center"/>
    </xf>
    <xf numFmtId="44" fontId="2" fillId="0" borderId="1" xfId="1" applyFont="1" applyBorder="1" applyAlignment="1">
      <alignment horizontal="center" wrapText="1"/>
    </xf>
    <xf numFmtId="44" fontId="0" fillId="0" borderId="1" xfId="1" applyFont="1" applyBorder="1" applyAlignment="1">
      <alignment wrapText="1"/>
    </xf>
    <xf numFmtId="44" fontId="0" fillId="0" borderId="1" xfId="1" applyFont="1" applyBorder="1" applyAlignment="1">
      <alignment horizontal="center" wrapText="1"/>
    </xf>
    <xf numFmtId="44" fontId="0" fillId="0" borderId="1" xfId="1" applyFont="1" applyFill="1" applyBorder="1"/>
    <xf numFmtId="14" fontId="0" fillId="0" borderId="1" xfId="1" applyNumberFormat="1" applyFont="1" applyFill="1" applyBorder="1"/>
    <xf numFmtId="14" fontId="0" fillId="0" borderId="1" xfId="0" applyNumberFormat="1" applyBorder="1"/>
    <xf numFmtId="44" fontId="2" fillId="0" borderId="1" xfId="0" applyNumberFormat="1" applyFont="1" applyBorder="1"/>
    <xf numFmtId="0" fontId="2" fillId="2" borderId="24" xfId="0" applyFont="1" applyFill="1" applyBorder="1"/>
    <xf numFmtId="0" fontId="2" fillId="2" borderId="25" xfId="0" applyFont="1" applyFill="1" applyBorder="1" applyAlignment="1">
      <alignment wrapText="1"/>
    </xf>
    <xf numFmtId="0" fontId="2" fillId="2" borderId="0" xfId="0" applyFont="1" applyFill="1"/>
    <xf numFmtId="0" fontId="0" fillId="0" borderId="26" xfId="0" applyBorder="1"/>
    <xf numFmtId="0" fontId="0" fillId="0" borderId="27" xfId="0" applyBorder="1"/>
    <xf numFmtId="14" fontId="0" fillId="0" borderId="26" xfId="0" applyNumberFormat="1" applyBorder="1"/>
    <xf numFmtId="9" fontId="0" fillId="0" borderId="27" xfId="2" applyFont="1" applyBorder="1"/>
    <xf numFmtId="0" fontId="2" fillId="3" borderId="26" xfId="0" applyFont="1" applyFill="1" applyBorder="1"/>
    <xf numFmtId="9" fontId="2" fillId="3" borderId="27" xfId="2" applyFont="1" applyFill="1" applyBorder="1"/>
    <xf numFmtId="0" fontId="2" fillId="3" borderId="27" xfId="0" applyFont="1" applyFill="1" applyBorder="1"/>
    <xf numFmtId="0" fontId="2" fillId="3" borderId="0" xfId="0" applyFont="1" applyFill="1"/>
    <xf numFmtId="164" fontId="0" fillId="0" borderId="26" xfId="1" applyNumberFormat="1" applyFont="1" applyBorder="1"/>
    <xf numFmtId="164" fontId="0" fillId="0" borderId="0" xfId="1" applyNumberFormat="1" applyFont="1"/>
    <xf numFmtId="44" fontId="0" fillId="0" borderId="26" xfId="1" applyFont="1" applyBorder="1" applyAlignment="1">
      <alignment horizontal="left"/>
    </xf>
    <xf numFmtId="44" fontId="0" fillId="0" borderId="27" xfId="1" applyFont="1" applyBorder="1"/>
    <xf numFmtId="44" fontId="0" fillId="0" borderId="0" xfId="1" applyFont="1" applyAlignment="1">
      <alignment horizontal="left"/>
    </xf>
    <xf numFmtId="44" fontId="0" fillId="3" borderId="26" xfId="1" applyFont="1" applyFill="1" applyBorder="1" applyAlignment="1">
      <alignment horizontal="left"/>
    </xf>
    <xf numFmtId="44" fontId="0" fillId="3" borderId="27" xfId="1" applyFont="1" applyFill="1" applyBorder="1"/>
    <xf numFmtId="44" fontId="0" fillId="3" borderId="0" xfId="1" applyFont="1" applyFill="1" applyAlignment="1">
      <alignment horizontal="left"/>
    </xf>
    <xf numFmtId="44" fontId="0" fillId="3" borderId="0" xfId="1" applyFont="1" applyFill="1"/>
    <xf numFmtId="0" fontId="2" fillId="2" borderId="26" xfId="0" applyFont="1" applyFill="1" applyBorder="1"/>
    <xf numFmtId="0" fontId="2" fillId="2" borderId="27" xfId="0" applyFont="1" applyFill="1" applyBorder="1"/>
    <xf numFmtId="44" fontId="2" fillId="3" borderId="28" xfId="1" applyFont="1" applyFill="1" applyBorder="1" applyAlignment="1">
      <alignment horizontal="left"/>
    </xf>
    <xf numFmtId="44" fontId="2" fillId="3" borderId="29" xfId="1" applyFont="1" applyFill="1" applyBorder="1"/>
    <xf numFmtId="44" fontId="2" fillId="3" borderId="0" xfId="1" applyFont="1" applyFill="1" applyAlignment="1">
      <alignment horizontal="left"/>
    </xf>
    <xf numFmtId="44" fontId="2" fillId="3" borderId="0" xfId="1" applyFont="1" applyFill="1"/>
    <xf numFmtId="0" fontId="5" fillId="0" borderId="0" xfId="0" applyFont="1" applyAlignment="1" applyProtection="1">
      <alignment horizontal="left"/>
      <protection locked="0"/>
    </xf>
    <xf numFmtId="0" fontId="5" fillId="0" borderId="0" xfId="0" applyFont="1" applyProtection="1">
      <protection locked="0"/>
    </xf>
    <xf numFmtId="0" fontId="6" fillId="0" borderId="21" xfId="0" applyFont="1" applyBorder="1" applyAlignment="1" applyProtection="1">
      <alignment horizontal="left" vertical="center"/>
      <protection locked="0"/>
    </xf>
    <xf numFmtId="0" fontId="7" fillId="0" borderId="30"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0" xfId="0" applyFont="1" applyBorder="1" applyProtection="1">
      <protection locked="0"/>
    </xf>
    <xf numFmtId="0" fontId="5" fillId="0" borderId="31" xfId="0" applyFont="1" applyBorder="1" applyProtection="1">
      <protection locked="0"/>
    </xf>
    <xf numFmtId="0" fontId="5" fillId="4" borderId="33" xfId="0" applyFont="1" applyFill="1" applyBorder="1" applyAlignment="1" applyProtection="1">
      <alignment horizontal="left" vertical="center"/>
      <protection locked="0"/>
    </xf>
    <xf numFmtId="0" fontId="10" fillId="4" borderId="34" xfId="0" applyFont="1" applyFill="1" applyBorder="1" applyAlignment="1" applyProtection="1">
      <alignment horizontal="left" vertical="center"/>
      <protection locked="0"/>
    </xf>
    <xf numFmtId="0" fontId="5" fillId="4" borderId="34" xfId="0" applyFont="1" applyFill="1" applyBorder="1" applyProtection="1">
      <protection locked="0"/>
    </xf>
    <xf numFmtId="49" fontId="11" fillId="5" borderId="40" xfId="0" applyNumberFormat="1" applyFont="1" applyFill="1" applyBorder="1" applyAlignment="1" applyProtection="1">
      <alignment horizontal="center" vertical="center"/>
      <protection locked="0"/>
    </xf>
    <xf numFmtId="49" fontId="11" fillId="5" borderId="41" xfId="0" applyNumberFormat="1"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13" fillId="0" borderId="0" xfId="0" applyFont="1" applyAlignment="1" applyProtection="1">
      <alignment vertical="center"/>
      <protection locked="0"/>
    </xf>
    <xf numFmtId="14" fontId="13" fillId="6" borderId="45" xfId="0" applyNumberFormat="1" applyFont="1" applyFill="1" applyBorder="1" applyAlignment="1" applyProtection="1">
      <alignment horizontal="left" vertical="center"/>
      <protection locked="0"/>
    </xf>
    <xf numFmtId="49" fontId="13" fillId="6" borderId="46" xfId="0" applyNumberFormat="1" applyFont="1" applyFill="1" applyBorder="1" applyAlignment="1" applyProtection="1">
      <alignment vertical="center" wrapText="1"/>
      <protection locked="0"/>
    </xf>
    <xf numFmtId="165" fontId="13" fillId="6" borderId="46" xfId="0" applyNumberFormat="1" applyFont="1" applyFill="1" applyBorder="1" applyAlignment="1" applyProtection="1">
      <alignment vertical="center"/>
      <protection locked="0"/>
    </xf>
    <xf numFmtId="14" fontId="0" fillId="0" borderId="11" xfId="0" applyNumberFormat="1" applyBorder="1"/>
    <xf numFmtId="44" fontId="2" fillId="0" borderId="0" xfId="1" applyFont="1" applyBorder="1" applyAlignment="1">
      <alignment horizontal="center" wrapText="1"/>
    </xf>
    <xf numFmtId="44" fontId="0" fillId="0" borderId="0" xfId="1" applyFont="1" applyBorder="1" applyAlignment="1">
      <alignment horizontal="center" wrapText="1"/>
    </xf>
    <xf numFmtId="44" fontId="0" fillId="0" borderId="0" xfId="1" applyFont="1" applyBorder="1"/>
    <xf numFmtId="165" fontId="14" fillId="7" borderId="44" xfId="0" applyNumberFormat="1" applyFont="1" applyFill="1" applyBorder="1" applyAlignment="1">
      <alignment vertical="center"/>
    </xf>
    <xf numFmtId="165" fontId="14" fillId="7" borderId="47" xfId="0" applyNumberFormat="1" applyFont="1" applyFill="1" applyBorder="1" applyAlignment="1">
      <alignment vertical="center"/>
    </xf>
    <xf numFmtId="14" fontId="14" fillId="6" borderId="42" xfId="0" applyNumberFormat="1" applyFont="1" applyFill="1" applyBorder="1" applyAlignment="1" applyProtection="1">
      <alignment horizontal="left" vertical="center"/>
      <protection locked="0"/>
    </xf>
    <xf numFmtId="49" fontId="14" fillId="6" borderId="43" xfId="0" applyNumberFormat="1" applyFont="1" applyFill="1" applyBorder="1" applyAlignment="1" applyProtection="1">
      <alignment vertical="center" wrapText="1"/>
      <protection locked="0"/>
    </xf>
    <xf numFmtId="165" fontId="14" fillId="7" borderId="43" xfId="0" applyNumberFormat="1" applyFont="1" applyFill="1" applyBorder="1" applyAlignment="1" applyProtection="1">
      <alignment vertical="center"/>
      <protection locked="0"/>
    </xf>
    <xf numFmtId="165" fontId="14" fillId="6" borderId="43" xfId="0" applyNumberFormat="1" applyFont="1" applyFill="1" applyBorder="1" applyAlignment="1" applyProtection="1">
      <alignment vertical="center"/>
      <protection locked="0"/>
    </xf>
    <xf numFmtId="49" fontId="14" fillId="7" borderId="43" xfId="0" applyNumberFormat="1" applyFont="1" applyFill="1" applyBorder="1" applyAlignment="1" applyProtection="1">
      <alignment vertical="center" wrapText="1"/>
      <protection locked="0"/>
    </xf>
    <xf numFmtId="49" fontId="11" fillId="5" borderId="1" xfId="0" applyNumberFormat="1" applyFont="1" applyFill="1" applyBorder="1" applyAlignment="1" applyProtection="1">
      <alignment horizontal="center"/>
      <protection locked="0"/>
    </xf>
    <xf numFmtId="165" fontId="14" fillId="8" borderId="1" xfId="0" applyNumberFormat="1" applyFont="1" applyFill="1" applyBorder="1" applyAlignment="1">
      <alignment vertical="center"/>
    </xf>
    <xf numFmtId="165" fontId="5" fillId="8" borderId="2" xfId="0" applyNumberFormat="1" applyFont="1" applyFill="1" applyBorder="1" applyAlignment="1">
      <alignment vertical="center"/>
    </xf>
    <xf numFmtId="0" fontId="5" fillId="0" borderId="14" xfId="0" applyFont="1" applyBorder="1" applyProtection="1">
      <protection locked="0"/>
    </xf>
    <xf numFmtId="165" fontId="5" fillId="7" borderId="2" xfId="0" applyNumberFormat="1" applyFont="1" applyFill="1" applyBorder="1" applyAlignment="1">
      <alignment vertical="center"/>
    </xf>
    <xf numFmtId="0" fontId="5" fillId="0" borderId="48" xfId="0" applyFont="1" applyBorder="1" applyProtection="1">
      <protection locked="0"/>
    </xf>
    <xf numFmtId="0" fontId="9" fillId="0" borderId="48" xfId="0" applyFont="1" applyBorder="1" applyProtection="1">
      <protection locked="0"/>
    </xf>
    <xf numFmtId="165" fontId="14" fillId="7" borderId="49" xfId="0" applyNumberFormat="1" applyFont="1" applyFill="1" applyBorder="1" applyAlignment="1">
      <alignment vertical="center"/>
    </xf>
    <xf numFmtId="165" fontId="14" fillId="8" borderId="17" xfId="0" applyNumberFormat="1" applyFont="1" applyFill="1" applyBorder="1" applyAlignment="1">
      <alignment vertical="center"/>
    </xf>
    <xf numFmtId="0" fontId="5" fillId="0" borderId="0" xfId="0" applyFont="1" applyAlignment="1" applyProtection="1">
      <alignment horizontal="right"/>
      <protection locked="0"/>
    </xf>
    <xf numFmtId="0" fontId="5" fillId="0" borderId="0" xfId="0" applyFont="1" applyAlignment="1" applyProtection="1">
      <alignment horizontal="left" indent="1"/>
      <protection locked="0"/>
    </xf>
    <xf numFmtId="165" fontId="9" fillId="0" borderId="50" xfId="0" applyNumberFormat="1" applyFont="1" applyBorder="1" applyProtection="1">
      <protection locked="0"/>
    </xf>
    <xf numFmtId="0" fontId="5" fillId="0" borderId="51" xfId="0" applyFont="1" applyBorder="1" applyProtection="1">
      <protection locked="0"/>
    </xf>
    <xf numFmtId="9" fontId="9" fillId="0" borderId="52" xfId="2" applyFont="1" applyBorder="1" applyProtection="1">
      <protection locked="0"/>
    </xf>
    <xf numFmtId="165" fontId="9" fillId="0" borderId="53" xfId="0" applyNumberFormat="1" applyFont="1" applyBorder="1" applyProtection="1">
      <protection locked="0"/>
    </xf>
    <xf numFmtId="166" fontId="16" fillId="0" borderId="0" xfId="0" applyNumberFormat="1" applyFont="1"/>
    <xf numFmtId="49" fontId="16" fillId="0" borderId="0" xfId="0" applyNumberFormat="1" applyFont="1"/>
    <xf numFmtId="14" fontId="0" fillId="0" borderId="0" xfId="0" applyNumberFormat="1"/>
    <xf numFmtId="14" fontId="17" fillId="0" borderId="0" xfId="0" applyNumberFormat="1" applyFont="1"/>
    <xf numFmtId="0" fontId="17" fillId="0" borderId="0" xfId="0" applyFont="1"/>
    <xf numFmtId="44" fontId="16" fillId="0" borderId="0" xfId="1" applyFont="1"/>
    <xf numFmtId="44" fontId="17" fillId="0" borderId="0" xfId="1" applyFont="1"/>
    <xf numFmtId="16" fontId="17" fillId="0" borderId="0" xfId="0" applyNumberFormat="1" applyFont="1"/>
    <xf numFmtId="0" fontId="17" fillId="0" borderId="48" xfId="0" applyFont="1" applyBorder="1"/>
    <xf numFmtId="44" fontId="17" fillId="0" borderId="48" xfId="1" applyFont="1" applyFill="1" applyBorder="1"/>
    <xf numFmtId="44" fontId="17" fillId="0" borderId="0" xfId="1" applyFont="1" applyFill="1"/>
    <xf numFmtId="0" fontId="0" fillId="0" borderId="48" xfId="0" applyBorder="1"/>
    <xf numFmtId="44" fontId="0" fillId="0" borderId="48" xfId="1" applyFont="1" applyBorder="1"/>
    <xf numFmtId="44" fontId="17" fillId="0" borderId="48" xfId="1" applyFont="1" applyBorder="1"/>
    <xf numFmtId="14" fontId="2" fillId="0" borderId="0" xfId="0" applyNumberFormat="1" applyFont="1"/>
    <xf numFmtId="44" fontId="2" fillId="0" borderId="0" xfId="1" applyFont="1"/>
    <xf numFmtId="44" fontId="2" fillId="0" borderId="0" xfId="0" applyNumberFormat="1" applyFont="1"/>
    <xf numFmtId="44" fontId="0" fillId="0" borderId="48" xfId="0" applyNumberFormat="1" applyBorder="1"/>
    <xf numFmtId="10" fontId="9" fillId="0" borderId="52" xfId="2" applyNumberFormat="1" applyFont="1" applyBorder="1" applyProtection="1">
      <protection locked="0"/>
    </xf>
    <xf numFmtId="44" fontId="18" fillId="0" borderId="1" xfId="1" applyFont="1" applyBorder="1"/>
    <xf numFmtId="10" fontId="0" fillId="0" borderId="1" xfId="2" applyNumberFormat="1" applyFont="1" applyBorder="1"/>
    <xf numFmtId="44" fontId="0" fillId="0" borderId="0" xfId="1" applyFont="1" applyFill="1" applyBorder="1"/>
    <xf numFmtId="44" fontId="16" fillId="0" borderId="1" xfId="1" applyFont="1" applyBorder="1"/>
    <xf numFmtId="44" fontId="17" fillId="0" borderId="1" xfId="1" applyFont="1" applyBorder="1"/>
    <xf numFmtId="14" fontId="0" fillId="0" borderId="0" xfId="1" applyNumberFormat="1" applyFont="1"/>
    <xf numFmtId="14" fontId="17" fillId="0" borderId="0" xfId="1" applyNumberFormat="1" applyFont="1" applyBorder="1"/>
    <xf numFmtId="14" fontId="17" fillId="0" borderId="0" xfId="1" applyNumberFormat="1" applyFont="1"/>
    <xf numFmtId="44" fontId="16" fillId="0" borderId="1" xfId="1" applyFont="1" applyFill="1" applyBorder="1"/>
    <xf numFmtId="44" fontId="17" fillId="0" borderId="1" xfId="1" applyFont="1" applyFill="1" applyBorder="1"/>
    <xf numFmtId="0" fontId="0" fillId="0" borderId="0" xfId="0" applyAlignment="1">
      <alignment wrapText="1"/>
    </xf>
    <xf numFmtId="0" fontId="0" fillId="0" borderId="1" xfId="0" applyBorder="1" applyAlignment="1">
      <alignment wrapText="1"/>
    </xf>
    <xf numFmtId="44" fontId="0" fillId="0" borderId="0" xfId="1" applyFont="1" applyAlignment="1">
      <alignment wrapText="1"/>
    </xf>
    <xf numFmtId="10" fontId="0" fillId="0" borderId="0" xfId="2" applyNumberFormat="1" applyFont="1"/>
    <xf numFmtId="49" fontId="2" fillId="0" borderId="1" xfId="1" applyNumberFormat="1" applyFont="1" applyBorder="1" applyAlignment="1">
      <alignment horizontal="right"/>
    </xf>
    <xf numFmtId="10" fontId="0" fillId="3" borderId="1" xfId="2" applyNumberFormat="1" applyFont="1" applyFill="1" applyBorder="1"/>
    <xf numFmtId="0" fontId="0" fillId="3" borderId="0" xfId="0" applyFill="1"/>
    <xf numFmtId="44" fontId="2" fillId="0" borderId="1" xfId="1" applyFont="1" applyBorder="1" applyAlignment="1">
      <alignment horizontal="center"/>
    </xf>
    <xf numFmtId="44" fontId="2" fillId="0" borderId="1" xfId="1" applyFont="1" applyBorder="1" applyAlignment="1">
      <alignment horizontal="center" wrapText="1"/>
    </xf>
    <xf numFmtId="44" fontId="0" fillId="0" borderId="0" xfId="1" applyFont="1" applyAlignment="1">
      <alignment horizontal="center"/>
    </xf>
    <xf numFmtId="0" fontId="2" fillId="0" borderId="0" xfId="0" applyFont="1" applyAlignment="1">
      <alignment horizontal="center"/>
    </xf>
    <xf numFmtId="44" fontId="2" fillId="0" borderId="0" xfId="0" applyNumberFormat="1" applyFont="1" applyAlignment="1">
      <alignment horizontal="center"/>
    </xf>
    <xf numFmtId="44" fontId="0" fillId="0" borderId="1" xfId="1" applyFont="1" applyBorder="1" applyAlignment="1">
      <alignment horizontal="center" wrapText="1"/>
    </xf>
    <xf numFmtId="0" fontId="15" fillId="0" borderId="23"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49" fontId="11" fillId="5" borderId="32" xfId="0" applyNumberFormat="1" applyFont="1" applyFill="1" applyBorder="1" applyAlignment="1" applyProtection="1">
      <alignment horizontal="center"/>
      <protection locked="0"/>
    </xf>
    <xf numFmtId="0" fontId="10" fillId="4" borderId="34" xfId="0" applyFont="1" applyFill="1" applyBorder="1" applyAlignment="1" applyProtection="1">
      <alignment horizontal="center" vertical="center"/>
      <protection locked="0"/>
    </xf>
    <xf numFmtId="49" fontId="11" fillId="5" borderId="35" xfId="0" applyNumberFormat="1" applyFont="1" applyFill="1" applyBorder="1" applyAlignment="1" applyProtection="1">
      <alignment horizontal="left"/>
      <protection locked="0"/>
    </xf>
    <xf numFmtId="49" fontId="11" fillId="5" borderId="15" xfId="0" applyNumberFormat="1" applyFont="1" applyFill="1" applyBorder="1" applyAlignment="1" applyProtection="1">
      <alignment horizontal="left"/>
      <protection locked="0"/>
    </xf>
    <xf numFmtId="49" fontId="12" fillId="5" borderId="36" xfId="0" applyNumberFormat="1" applyFont="1" applyFill="1" applyBorder="1" applyAlignment="1" applyProtection="1">
      <alignment horizontal="left"/>
      <protection locked="0"/>
    </xf>
    <xf numFmtId="49" fontId="12" fillId="5" borderId="39" xfId="0" applyNumberFormat="1" applyFont="1" applyFill="1" applyBorder="1" applyAlignment="1" applyProtection="1">
      <alignment horizontal="left"/>
      <protection locked="0"/>
    </xf>
    <xf numFmtId="49" fontId="11" fillId="5" borderId="36" xfId="0" applyNumberFormat="1" applyFont="1" applyFill="1" applyBorder="1" applyAlignment="1" applyProtection="1">
      <alignment horizontal="left"/>
      <protection locked="0"/>
    </xf>
    <xf numFmtId="49" fontId="11" fillId="5" borderId="39" xfId="0" applyNumberFormat="1" applyFont="1" applyFill="1" applyBorder="1" applyAlignment="1" applyProtection="1">
      <alignment horizontal="left"/>
      <protection locked="0"/>
    </xf>
    <xf numFmtId="49" fontId="11" fillId="5" borderId="37" xfId="0" applyNumberFormat="1" applyFont="1" applyFill="1" applyBorder="1" applyAlignment="1" applyProtection="1">
      <alignment horizontal="center"/>
      <protection locked="0"/>
    </xf>
    <xf numFmtId="49" fontId="11" fillId="5" borderId="38" xfId="0" applyNumberFormat="1" applyFont="1" applyFill="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2095500</xdr:colOff>
      <xdr:row>1</xdr:row>
      <xdr:rowOff>152400</xdr:rowOff>
    </xdr:from>
    <xdr:to>
      <xdr:col>5</xdr:col>
      <xdr:colOff>255269</xdr:colOff>
      <xdr:row>3</xdr:row>
      <xdr:rowOff>90233</xdr:rowOff>
    </xdr:to>
    <xdr:pic>
      <xdr:nvPicPr>
        <xdr:cNvPr id="2" name="Picture 32" descr="C:\Program Files\Microsoft Office\MEDIA\CAGCAT10\j0212957.wmf">
          <a:extLst>
            <a:ext uri="{FF2B5EF4-FFF2-40B4-BE49-F238E27FC236}">
              <a16:creationId xmlns:a16="http://schemas.microsoft.com/office/drawing/2014/main" id="{ACDC3067-0382-425A-939F-0858A36D30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62375" y="457200"/>
          <a:ext cx="1464944" cy="8998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xdr:colOff>
      <xdr:row>0</xdr:row>
      <xdr:rowOff>257175</xdr:rowOff>
    </xdr:from>
    <xdr:to>
      <xdr:col>5</xdr:col>
      <xdr:colOff>58296</xdr:colOff>
      <xdr:row>2</xdr:row>
      <xdr:rowOff>390526</xdr:rowOff>
    </xdr:to>
    <xdr:pic>
      <xdr:nvPicPr>
        <xdr:cNvPr id="2" name="Picture 32" descr="C:\Program Files\Microsoft Office\MEDIA\CAGCAT10\j0212957.wmf">
          <a:extLst>
            <a:ext uri="{FF2B5EF4-FFF2-40B4-BE49-F238E27FC236}">
              <a16:creationId xmlns:a16="http://schemas.microsoft.com/office/drawing/2014/main" id="{68F25737-B87D-49EB-A452-640B4716B2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57650" y="257175"/>
          <a:ext cx="1125096" cy="98107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2095500</xdr:colOff>
      <xdr:row>1</xdr:row>
      <xdr:rowOff>152400</xdr:rowOff>
    </xdr:from>
    <xdr:to>
      <xdr:col>5</xdr:col>
      <xdr:colOff>255269</xdr:colOff>
      <xdr:row>3</xdr:row>
      <xdr:rowOff>90233</xdr:rowOff>
    </xdr:to>
    <xdr:pic>
      <xdr:nvPicPr>
        <xdr:cNvPr id="4" name="Picture 32" descr="C:\Program Files\Microsoft Office\MEDIA\CAGCAT10\j0212957.wmf">
          <a:extLst>
            <a:ext uri="{FF2B5EF4-FFF2-40B4-BE49-F238E27FC236}">
              <a16:creationId xmlns:a16="http://schemas.microsoft.com/office/drawing/2014/main" id="{F17FF7B8-EC07-4B29-9521-6D5E33218E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14775" y="457200"/>
          <a:ext cx="1464944" cy="89985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05BA-ECA7-46E7-979E-0F1A5D6A7D90}">
  <dimension ref="A1:AR86"/>
  <sheetViews>
    <sheetView zoomScale="85" zoomScaleNormal="85" workbookViewId="0">
      <selection activeCell="C2" sqref="C2"/>
    </sheetView>
  </sheetViews>
  <sheetFormatPr defaultRowHeight="15" x14ac:dyDescent="0.25"/>
  <cols>
    <col min="1" max="1" width="16.28515625" customWidth="1"/>
    <col min="2" max="3" width="14" customWidth="1"/>
    <col min="4" max="4" width="7" customWidth="1"/>
    <col min="5" max="5" width="9.42578125" customWidth="1"/>
    <col min="6" max="6" width="12.42578125" customWidth="1"/>
    <col min="7" max="8" width="11.85546875" customWidth="1"/>
    <col min="9" max="9" width="15.28515625" customWidth="1"/>
    <col min="10" max="10" width="12.5703125" style="4" customWidth="1"/>
    <col min="11" max="11" width="20.28515625" style="4" customWidth="1"/>
    <col min="12" max="13" width="19.28515625" style="4" customWidth="1"/>
    <col min="14" max="16" width="12.5703125" style="4" customWidth="1"/>
    <col min="17" max="17" width="12.7109375" style="4" customWidth="1"/>
    <col min="18" max="19" width="15.140625" style="4" customWidth="1"/>
    <col min="20" max="20" width="15.28515625" style="4" customWidth="1"/>
    <col min="21" max="21" width="13.42578125" style="4" customWidth="1"/>
    <col min="22" max="22" width="13.28515625" style="4" customWidth="1"/>
    <col min="23" max="24" width="11.28515625" style="4" customWidth="1"/>
    <col min="25" max="26" width="15.85546875" style="4" customWidth="1"/>
    <col min="27" max="27" width="15.7109375" style="4" customWidth="1"/>
    <col min="28" max="35" width="13.140625" style="4" customWidth="1"/>
    <col min="36" max="36" width="11.7109375" style="4" customWidth="1"/>
    <col min="37" max="37" width="18.140625" customWidth="1"/>
    <col min="38" max="38" width="2.28515625" customWidth="1"/>
    <col min="39" max="39" width="15.7109375" customWidth="1"/>
    <col min="40" max="40" width="2" customWidth="1"/>
    <col min="41" max="41" width="15" customWidth="1"/>
    <col min="42" max="42" width="2.85546875" customWidth="1"/>
    <col min="43" max="43" width="16.140625" customWidth="1"/>
    <col min="44" max="44" width="2.42578125" customWidth="1"/>
  </cols>
  <sheetData>
    <row r="1" spans="1:43" s="1" customFormat="1" ht="30" customHeight="1" x14ac:dyDescent="0.25">
      <c r="B1" s="1">
        <v>2024</v>
      </c>
      <c r="F1" s="1" t="s">
        <v>1</v>
      </c>
      <c r="G1" s="1" t="s">
        <v>1</v>
      </c>
      <c r="H1" s="6"/>
      <c r="I1" s="6"/>
      <c r="J1" s="49" t="s">
        <v>14</v>
      </c>
      <c r="K1" s="49" t="s">
        <v>104</v>
      </c>
      <c r="L1" s="49" t="s">
        <v>104</v>
      </c>
      <c r="M1" s="49" t="s">
        <v>104</v>
      </c>
      <c r="N1" s="49" t="s">
        <v>71</v>
      </c>
      <c r="O1" s="49" t="s">
        <v>72</v>
      </c>
      <c r="P1" s="49" t="s">
        <v>73</v>
      </c>
      <c r="Q1" s="49" t="s">
        <v>74</v>
      </c>
      <c r="R1" s="49" t="s">
        <v>75</v>
      </c>
      <c r="S1" s="49" t="s">
        <v>76</v>
      </c>
      <c r="T1" s="49" t="s">
        <v>78</v>
      </c>
      <c r="U1" s="49" t="s">
        <v>77</v>
      </c>
      <c r="V1" s="49" t="s">
        <v>79</v>
      </c>
      <c r="W1" s="164" t="s">
        <v>84</v>
      </c>
      <c r="X1" s="164"/>
      <c r="Y1" s="164"/>
      <c r="Z1" s="50" t="s">
        <v>86</v>
      </c>
      <c r="AA1" s="165" t="s">
        <v>89</v>
      </c>
      <c r="AB1" s="165"/>
      <c r="AC1" s="51" t="s">
        <v>87</v>
      </c>
      <c r="AD1" s="51" t="s">
        <v>92</v>
      </c>
      <c r="AE1" s="51" t="s">
        <v>94</v>
      </c>
      <c r="AF1" s="51" t="s">
        <v>96</v>
      </c>
      <c r="AG1" s="51" t="s">
        <v>98</v>
      </c>
      <c r="AH1" s="51" t="s">
        <v>100</v>
      </c>
      <c r="AI1" s="51" t="s">
        <v>102</v>
      </c>
      <c r="AJ1" s="103"/>
      <c r="AK1" s="6" t="s">
        <v>269</v>
      </c>
      <c r="AM1" s="6" t="s">
        <v>270</v>
      </c>
      <c r="AO1" s="6" t="s">
        <v>288</v>
      </c>
      <c r="AQ1" s="6" t="s">
        <v>295</v>
      </c>
    </row>
    <row r="2" spans="1:43" ht="60" x14ac:dyDescent="0.25">
      <c r="B2" s="1" t="s">
        <v>0</v>
      </c>
      <c r="C2" s="1"/>
      <c r="D2" s="1"/>
      <c r="E2" s="1"/>
      <c r="F2" s="3" t="s">
        <v>16</v>
      </c>
      <c r="G2" s="2" t="s">
        <v>15</v>
      </c>
      <c r="H2" s="5"/>
      <c r="I2" s="5"/>
      <c r="J2" s="52" t="s">
        <v>47</v>
      </c>
      <c r="K2" s="7" t="s">
        <v>57</v>
      </c>
      <c r="L2" s="7" t="s">
        <v>59</v>
      </c>
      <c r="M2" s="7" t="s">
        <v>159</v>
      </c>
      <c r="N2" s="52" t="s">
        <v>63</v>
      </c>
      <c r="O2" s="52" t="s">
        <v>69</v>
      </c>
      <c r="P2" s="52" t="s">
        <v>70</v>
      </c>
      <c r="Q2" s="7" t="s">
        <v>60</v>
      </c>
      <c r="R2" s="7" t="s">
        <v>64</v>
      </c>
      <c r="S2" s="7" t="s">
        <v>65</v>
      </c>
      <c r="T2" s="52" t="s">
        <v>66</v>
      </c>
      <c r="U2" s="52" t="s">
        <v>67</v>
      </c>
      <c r="V2" s="52" t="s">
        <v>68</v>
      </c>
      <c r="W2" s="169" t="s">
        <v>83</v>
      </c>
      <c r="X2" s="169"/>
      <c r="Y2" s="169"/>
      <c r="Z2" s="53" t="s">
        <v>85</v>
      </c>
      <c r="AA2" s="53" t="s">
        <v>90</v>
      </c>
      <c r="AB2" s="53" t="s">
        <v>91</v>
      </c>
      <c r="AC2" s="53" t="s">
        <v>88</v>
      </c>
      <c r="AD2" s="53" t="s">
        <v>93</v>
      </c>
      <c r="AE2" s="53" t="s">
        <v>95</v>
      </c>
      <c r="AF2" s="53" t="s">
        <v>97</v>
      </c>
      <c r="AG2" s="53" t="s">
        <v>99</v>
      </c>
      <c r="AH2" s="53" t="s">
        <v>101</v>
      </c>
      <c r="AI2" s="53" t="s">
        <v>103</v>
      </c>
      <c r="AJ2" s="104"/>
      <c r="AK2" s="7" t="s">
        <v>61</v>
      </c>
      <c r="AM2" s="7" t="s">
        <v>62</v>
      </c>
      <c r="AO2" s="158" t="s">
        <v>289</v>
      </c>
      <c r="AQ2" s="158" t="s">
        <v>294</v>
      </c>
    </row>
    <row r="3" spans="1:43" ht="29.25" customHeight="1" thickBot="1" x14ac:dyDescent="0.3">
      <c r="B3" s="1"/>
      <c r="C3" s="1"/>
      <c r="D3" s="1"/>
      <c r="E3" s="1"/>
      <c r="F3" s="3"/>
      <c r="G3" s="2"/>
      <c r="H3" s="5"/>
      <c r="I3" s="5"/>
      <c r="J3" s="52"/>
      <c r="K3" s="7"/>
      <c r="L3" s="7"/>
      <c r="M3" s="7"/>
      <c r="N3" s="52"/>
      <c r="O3" s="52"/>
      <c r="P3" s="52"/>
      <c r="Q3" s="7"/>
      <c r="R3" s="7"/>
      <c r="S3" s="7"/>
      <c r="T3" s="52"/>
      <c r="U3" s="52"/>
      <c r="V3" s="52"/>
      <c r="W3" s="52" t="s">
        <v>80</v>
      </c>
      <c r="X3" s="52" t="s">
        <v>81</v>
      </c>
      <c r="Y3" s="52" t="s">
        <v>82</v>
      </c>
      <c r="Z3" s="52"/>
      <c r="AA3" s="52"/>
      <c r="AB3" s="52"/>
      <c r="AC3" s="52"/>
      <c r="AD3" s="52"/>
      <c r="AE3" s="52"/>
      <c r="AF3" s="52"/>
      <c r="AG3" s="52"/>
      <c r="AH3" s="52"/>
      <c r="AI3" s="52"/>
      <c r="AJ3" s="152">
        <v>45310</v>
      </c>
      <c r="AK3" s="5">
        <v>43.98</v>
      </c>
      <c r="AM3" s="7"/>
      <c r="AN3" s="4"/>
      <c r="AO3" s="5"/>
      <c r="AQ3" s="5"/>
    </row>
    <row r="4" spans="1:43" ht="15.75" thickBot="1" x14ac:dyDescent="0.3">
      <c r="A4" s="14" t="s">
        <v>48</v>
      </c>
      <c r="B4" s="15"/>
      <c r="C4" s="15"/>
      <c r="D4" s="15" t="s">
        <v>21</v>
      </c>
      <c r="E4" s="15" t="s">
        <v>22</v>
      </c>
      <c r="F4" s="16" t="s">
        <v>17</v>
      </c>
      <c r="G4" s="41" t="s">
        <v>18</v>
      </c>
      <c r="H4" s="6" t="s">
        <v>48</v>
      </c>
      <c r="I4" s="6" t="s">
        <v>49</v>
      </c>
      <c r="J4" s="7"/>
      <c r="K4" s="7"/>
      <c r="L4" s="7"/>
      <c r="M4" s="7"/>
      <c r="N4" s="7"/>
      <c r="O4" s="7"/>
      <c r="P4" s="7"/>
      <c r="Q4" s="7"/>
      <c r="R4" s="7"/>
      <c r="S4" s="7"/>
      <c r="T4" s="7"/>
      <c r="U4" s="7"/>
      <c r="V4" s="7"/>
      <c r="W4" s="7"/>
      <c r="X4" s="7"/>
      <c r="Y4" s="7"/>
      <c r="Z4" s="7"/>
      <c r="AA4" s="7"/>
      <c r="AB4" s="7"/>
      <c r="AC4" s="7"/>
      <c r="AD4" s="7"/>
      <c r="AE4" s="7"/>
      <c r="AF4" s="7"/>
      <c r="AG4" s="7"/>
      <c r="AH4" s="7"/>
      <c r="AI4" s="7"/>
      <c r="AJ4" s="128">
        <v>45351</v>
      </c>
      <c r="AK4" s="150">
        <v>49.06</v>
      </c>
      <c r="AM4" s="5"/>
      <c r="AO4" s="5"/>
      <c r="AQ4" s="5"/>
    </row>
    <row r="5" spans="1:43" x14ac:dyDescent="0.25">
      <c r="A5" s="18"/>
      <c r="B5" s="19" t="s">
        <v>2</v>
      </c>
      <c r="C5" s="19"/>
      <c r="D5" s="20"/>
      <c r="E5" s="21"/>
      <c r="F5" s="22"/>
      <c r="G5" s="42"/>
      <c r="H5" s="54"/>
      <c r="I5" s="54"/>
      <c r="J5" s="7"/>
      <c r="K5" s="7"/>
      <c r="L5" s="7"/>
      <c r="M5" s="7"/>
      <c r="N5" s="7"/>
      <c r="O5" s="7"/>
      <c r="P5" s="7"/>
      <c r="Q5" s="7"/>
      <c r="R5" s="7"/>
      <c r="S5" s="7"/>
      <c r="T5" s="7"/>
      <c r="U5" s="7"/>
      <c r="V5" s="7"/>
      <c r="W5" s="7"/>
      <c r="X5" s="7"/>
      <c r="Y5" s="7"/>
      <c r="Z5" s="7"/>
      <c r="AA5" s="7"/>
      <c r="AB5" s="7"/>
      <c r="AC5" s="7"/>
      <c r="AD5" s="7"/>
      <c r="AE5" s="7"/>
      <c r="AF5" s="7"/>
      <c r="AG5" s="7"/>
      <c r="AH5" s="7"/>
      <c r="AI5" s="7"/>
      <c r="AJ5" s="128">
        <v>45354</v>
      </c>
      <c r="AK5" s="150">
        <v>22</v>
      </c>
      <c r="AM5" s="5"/>
      <c r="AO5" s="5"/>
      <c r="AQ5" s="5"/>
    </row>
    <row r="6" spans="1:43" x14ac:dyDescent="0.25">
      <c r="A6" s="23">
        <v>45303</v>
      </c>
      <c r="B6" s="5" t="s">
        <v>20</v>
      </c>
      <c r="C6" s="5" t="s">
        <v>24</v>
      </c>
      <c r="D6" s="9">
        <v>16.22</v>
      </c>
      <c r="E6" s="7">
        <v>3</v>
      </c>
      <c r="F6" s="8">
        <f>D6*E6</f>
        <v>48.66</v>
      </c>
      <c r="G6" s="43"/>
      <c r="H6" s="55">
        <v>45297</v>
      </c>
      <c r="I6" s="54" t="s">
        <v>50</v>
      </c>
      <c r="J6" s="7">
        <v>33.979999999999997</v>
      </c>
      <c r="K6" s="7"/>
      <c r="L6" s="7"/>
      <c r="M6" s="7"/>
      <c r="N6" s="7"/>
      <c r="O6" s="7"/>
      <c r="P6" s="7"/>
      <c r="Q6" s="7"/>
      <c r="R6" s="7"/>
      <c r="S6" s="7"/>
      <c r="T6" s="7"/>
      <c r="U6" s="7"/>
      <c r="V6" s="7"/>
      <c r="W6" s="7"/>
      <c r="X6" s="7"/>
      <c r="Y6" s="7"/>
      <c r="Z6" s="7"/>
      <c r="AA6" s="7"/>
      <c r="AB6" s="7"/>
      <c r="AC6" s="7"/>
      <c r="AD6" s="7"/>
      <c r="AE6" s="7"/>
      <c r="AF6" s="7"/>
      <c r="AG6" s="7"/>
      <c r="AH6" s="7"/>
      <c r="AI6" s="7"/>
      <c r="AJ6" s="128">
        <v>45359</v>
      </c>
      <c r="AK6" s="150">
        <v>42</v>
      </c>
      <c r="AM6" s="5"/>
      <c r="AO6" s="5"/>
      <c r="AQ6" s="5"/>
    </row>
    <row r="7" spans="1:43" x14ac:dyDescent="0.25">
      <c r="A7" s="23">
        <v>45303</v>
      </c>
      <c r="B7" s="5" t="s">
        <v>20</v>
      </c>
      <c r="C7" s="5" t="s">
        <v>24</v>
      </c>
      <c r="D7" s="5">
        <v>33.880000000000003</v>
      </c>
      <c r="E7" s="7">
        <v>3</v>
      </c>
      <c r="F7" s="8">
        <f t="shared" ref="F7:F80" si="0">D7*E7</f>
        <v>101.64000000000001</v>
      </c>
      <c r="G7" s="43"/>
      <c r="H7" s="55">
        <v>45299</v>
      </c>
      <c r="I7" s="54" t="s">
        <v>51</v>
      </c>
      <c r="J7" s="7">
        <v>459.96</v>
      </c>
      <c r="K7" s="7"/>
      <c r="L7" s="7"/>
      <c r="M7" s="7"/>
      <c r="N7" s="7"/>
      <c r="O7" s="7"/>
      <c r="P7" s="7"/>
      <c r="Q7" s="7"/>
      <c r="R7" s="7"/>
      <c r="S7" s="7"/>
      <c r="T7" s="7"/>
      <c r="U7" s="7"/>
      <c r="V7" s="7"/>
      <c r="W7" s="7"/>
      <c r="X7" s="7"/>
      <c r="Y7" s="7"/>
      <c r="Z7" s="7"/>
      <c r="AA7" s="7"/>
      <c r="AB7" s="7"/>
      <c r="AC7" s="7"/>
      <c r="AD7" s="7"/>
      <c r="AE7" s="7"/>
      <c r="AF7" s="7"/>
      <c r="AG7" s="7"/>
      <c r="AH7" s="7"/>
      <c r="AI7" s="7"/>
      <c r="AJ7" s="128">
        <v>45364</v>
      </c>
      <c r="AK7" s="150">
        <v>67.650000000000006</v>
      </c>
      <c r="AM7" s="5"/>
      <c r="AO7" s="5"/>
      <c r="AQ7" s="5"/>
    </row>
    <row r="8" spans="1:43" x14ac:dyDescent="0.25">
      <c r="A8" s="23">
        <v>45303</v>
      </c>
      <c r="B8" s="5" t="s">
        <v>23</v>
      </c>
      <c r="C8" s="5" t="s">
        <v>24</v>
      </c>
      <c r="D8" s="5">
        <v>2</v>
      </c>
      <c r="E8" s="7">
        <v>3.5</v>
      </c>
      <c r="F8" s="8">
        <f t="shared" si="0"/>
        <v>7</v>
      </c>
      <c r="G8" s="43"/>
      <c r="H8" s="56">
        <v>45299</v>
      </c>
      <c r="I8" s="54" t="s">
        <v>55</v>
      </c>
      <c r="J8" s="7"/>
      <c r="K8" s="7"/>
      <c r="L8" s="7"/>
      <c r="M8" s="7"/>
      <c r="N8" s="7"/>
      <c r="O8" s="7"/>
      <c r="P8" s="7"/>
      <c r="Q8" s="7">
        <v>39.75</v>
      </c>
      <c r="R8" s="7"/>
      <c r="S8" s="7"/>
      <c r="T8" s="7"/>
      <c r="U8" s="7"/>
      <c r="V8" s="7"/>
      <c r="W8" s="7"/>
      <c r="X8" s="7"/>
      <c r="Y8" s="7"/>
      <c r="Z8" s="7"/>
      <c r="AA8" s="7"/>
      <c r="AB8" s="7"/>
      <c r="AC8" s="7"/>
      <c r="AD8" s="7"/>
      <c r="AE8" s="7"/>
      <c r="AF8" s="7"/>
      <c r="AG8" s="7"/>
      <c r="AH8" s="7"/>
      <c r="AI8" s="7"/>
      <c r="AJ8" s="128">
        <v>45366</v>
      </c>
      <c r="AK8" s="150">
        <v>30</v>
      </c>
      <c r="AM8" s="5"/>
      <c r="AO8" s="5"/>
      <c r="AQ8" s="5"/>
    </row>
    <row r="9" spans="1:43" x14ac:dyDescent="0.25">
      <c r="A9" s="38"/>
      <c r="B9" s="39"/>
      <c r="C9" s="39"/>
      <c r="D9" s="39"/>
      <c r="E9" s="40"/>
      <c r="F9" s="8"/>
      <c r="G9" s="44"/>
      <c r="H9" s="56">
        <v>45310</v>
      </c>
      <c r="I9" s="54" t="s">
        <v>160</v>
      </c>
      <c r="J9" s="7"/>
      <c r="K9" s="7"/>
      <c r="L9" s="7"/>
      <c r="M9" s="7">
        <v>85.56</v>
      </c>
      <c r="N9" s="7"/>
      <c r="O9" s="7"/>
      <c r="P9" s="7"/>
      <c r="Q9" s="7"/>
      <c r="R9" s="7"/>
      <c r="S9" s="7"/>
      <c r="T9" s="7"/>
      <c r="U9" s="7"/>
      <c r="V9" s="7"/>
      <c r="W9" s="7"/>
      <c r="X9" s="7"/>
      <c r="Y9" s="7"/>
      <c r="Z9" s="7"/>
      <c r="AA9" s="7"/>
      <c r="AB9" s="7"/>
      <c r="AC9" s="7"/>
      <c r="AD9" s="7"/>
      <c r="AE9" s="7"/>
      <c r="AF9" s="7"/>
      <c r="AG9" s="7"/>
      <c r="AH9" s="7"/>
      <c r="AI9" s="7"/>
      <c r="AJ9" s="128">
        <v>45367</v>
      </c>
      <c r="AK9" s="150">
        <v>44.89</v>
      </c>
      <c r="AM9" s="5"/>
      <c r="AO9" s="5"/>
      <c r="AQ9" s="5"/>
    </row>
    <row r="10" spans="1:43" x14ac:dyDescent="0.25">
      <c r="A10" s="38"/>
      <c r="B10" s="39"/>
      <c r="C10" s="39"/>
      <c r="D10" s="39"/>
      <c r="E10" s="40"/>
      <c r="F10" s="8"/>
      <c r="G10" s="44"/>
      <c r="H10" s="55">
        <v>45315</v>
      </c>
      <c r="I10" s="54" t="s">
        <v>51</v>
      </c>
      <c r="J10" s="7">
        <v>153.97999999999999</v>
      </c>
      <c r="K10" s="7"/>
      <c r="L10" s="7"/>
      <c r="M10" s="7"/>
      <c r="N10" s="7"/>
      <c r="O10" s="7"/>
      <c r="P10" s="7"/>
      <c r="Q10" s="7"/>
      <c r="R10" s="7"/>
      <c r="S10" s="7"/>
      <c r="T10" s="7"/>
      <c r="U10" s="7"/>
      <c r="V10" s="7"/>
      <c r="W10" s="7"/>
      <c r="X10" s="7"/>
      <c r="Y10" s="7"/>
      <c r="Z10" s="7"/>
      <c r="AA10" s="7"/>
      <c r="AB10" s="7"/>
      <c r="AC10" s="7"/>
      <c r="AD10" s="7"/>
      <c r="AE10" s="7"/>
      <c r="AF10" s="7"/>
      <c r="AG10" s="7"/>
      <c r="AH10" s="7"/>
      <c r="AI10" s="7"/>
      <c r="AJ10" s="128">
        <v>45370</v>
      </c>
      <c r="AK10" s="150">
        <v>30</v>
      </c>
      <c r="AM10" s="5"/>
      <c r="AO10" s="5"/>
      <c r="AQ10" s="5"/>
    </row>
    <row r="11" spans="1:43" ht="15.75" thickBot="1" x14ac:dyDescent="0.3">
      <c r="A11" s="24"/>
      <c r="B11" s="25"/>
      <c r="C11" s="25"/>
      <c r="D11" s="25"/>
      <c r="E11" s="26"/>
      <c r="F11" s="8">
        <f t="shared" si="0"/>
        <v>0</v>
      </c>
      <c r="G11" s="45"/>
      <c r="H11" s="55">
        <v>45315</v>
      </c>
      <c r="I11" s="54" t="s">
        <v>52</v>
      </c>
      <c r="J11" s="7">
        <v>49</v>
      </c>
      <c r="K11" s="7"/>
      <c r="L11" s="7"/>
      <c r="M11" s="7"/>
      <c r="N11" s="7"/>
      <c r="O11" s="7"/>
      <c r="P11" s="7"/>
      <c r="Q11" s="7"/>
      <c r="R11" s="7"/>
      <c r="S11" s="7"/>
      <c r="T11" s="7"/>
      <c r="U11" s="7"/>
      <c r="V11" s="7"/>
      <c r="W11" s="7"/>
      <c r="X11" s="7"/>
      <c r="Y11" s="7"/>
      <c r="Z11" s="7"/>
      <c r="AA11" s="7"/>
      <c r="AB11" s="7"/>
      <c r="AC11" s="7"/>
      <c r="AD11" s="7"/>
      <c r="AE11" s="7"/>
      <c r="AF11" s="7"/>
      <c r="AG11" s="7"/>
      <c r="AH11" s="7"/>
      <c r="AI11" s="7"/>
      <c r="AJ11" s="128">
        <v>45373</v>
      </c>
      <c r="AK11" s="150">
        <v>33</v>
      </c>
      <c r="AM11" s="5"/>
      <c r="AO11" s="5"/>
      <c r="AQ11" s="5"/>
    </row>
    <row r="12" spans="1:43" x14ac:dyDescent="0.25">
      <c r="A12" s="18"/>
      <c r="B12" s="19" t="s">
        <v>3</v>
      </c>
      <c r="C12" s="20"/>
      <c r="D12" s="20"/>
      <c r="E12" s="21"/>
      <c r="F12" s="8">
        <f t="shared" si="0"/>
        <v>0</v>
      </c>
      <c r="G12" s="42"/>
      <c r="H12" s="55">
        <v>45339</v>
      </c>
      <c r="I12" s="54" t="s">
        <v>55</v>
      </c>
      <c r="J12" s="7"/>
      <c r="K12" s="7"/>
      <c r="L12" s="7"/>
      <c r="M12" s="7"/>
      <c r="N12" s="7"/>
      <c r="O12" s="7"/>
      <c r="P12" s="7"/>
      <c r="Q12" s="7">
        <v>17.989999999999998</v>
      </c>
      <c r="R12" s="7"/>
      <c r="S12" s="7"/>
      <c r="T12" s="7"/>
      <c r="U12" s="7"/>
      <c r="V12" s="7"/>
      <c r="W12" s="7"/>
      <c r="X12" s="7"/>
      <c r="Y12" s="7"/>
      <c r="Z12" s="7"/>
      <c r="AA12" s="7"/>
      <c r="AB12" s="7"/>
      <c r="AC12" s="7"/>
      <c r="AD12" s="7"/>
      <c r="AE12" s="7"/>
      <c r="AF12" s="7"/>
      <c r="AG12" s="7"/>
      <c r="AH12" s="7"/>
      <c r="AI12" s="7"/>
      <c r="AJ12" s="128">
        <v>45376</v>
      </c>
      <c r="AK12" s="150">
        <v>30.45</v>
      </c>
      <c r="AM12" s="5"/>
      <c r="AO12" s="5"/>
      <c r="AQ12" s="5"/>
    </row>
    <row r="13" spans="1:43" x14ac:dyDescent="0.25">
      <c r="A13" s="102"/>
      <c r="B13" s="32"/>
      <c r="C13" s="33"/>
      <c r="D13" s="33"/>
      <c r="E13" s="34"/>
      <c r="F13" s="8">
        <f t="shared" si="0"/>
        <v>0</v>
      </c>
      <c r="G13" s="46"/>
      <c r="H13" s="55">
        <v>45338</v>
      </c>
      <c r="I13" s="54" t="s">
        <v>160</v>
      </c>
      <c r="J13" s="7"/>
      <c r="K13" s="7"/>
      <c r="L13" s="7"/>
      <c r="M13" s="7">
        <v>37.78</v>
      </c>
      <c r="N13" s="7"/>
      <c r="O13" s="7"/>
      <c r="P13" s="7"/>
      <c r="Q13" s="7"/>
      <c r="R13" s="7"/>
      <c r="S13" s="7"/>
      <c r="T13" s="7"/>
      <c r="U13" s="7"/>
      <c r="V13" s="7"/>
      <c r="W13" s="7"/>
      <c r="X13" s="7"/>
      <c r="Y13" s="7"/>
      <c r="Z13" s="7"/>
      <c r="AA13" s="7"/>
      <c r="AB13" s="7"/>
      <c r="AC13" s="7"/>
      <c r="AD13" s="7"/>
      <c r="AE13" s="7"/>
      <c r="AF13" s="7"/>
      <c r="AG13" s="7"/>
      <c r="AH13" s="7"/>
      <c r="AI13" s="7"/>
      <c r="AJ13" s="128">
        <v>45381</v>
      </c>
      <c r="AK13" s="150">
        <v>40</v>
      </c>
      <c r="AM13" s="5"/>
      <c r="AO13" s="5"/>
      <c r="AQ13" s="5"/>
    </row>
    <row r="14" spans="1:43" ht="15.75" thickBot="1" x14ac:dyDescent="0.3">
      <c r="A14" s="24"/>
      <c r="B14" s="25"/>
      <c r="C14" s="25"/>
      <c r="D14" s="25"/>
      <c r="E14" s="26"/>
      <c r="F14" s="8">
        <f t="shared" si="0"/>
        <v>0</v>
      </c>
      <c r="G14" s="45"/>
      <c r="H14" s="54"/>
      <c r="I14" s="54"/>
      <c r="J14" s="7"/>
      <c r="K14" s="7"/>
      <c r="L14" s="7"/>
      <c r="M14" s="7"/>
      <c r="N14" s="7"/>
      <c r="O14" s="7"/>
      <c r="P14" s="7"/>
      <c r="Q14" s="7"/>
      <c r="R14" s="7"/>
      <c r="S14" s="7"/>
      <c r="T14" s="7"/>
      <c r="U14" s="7"/>
      <c r="V14" s="7"/>
      <c r="W14" s="7"/>
      <c r="X14" s="7"/>
      <c r="Y14" s="7"/>
      <c r="Z14" s="7"/>
      <c r="AA14" s="7"/>
      <c r="AB14" s="7"/>
      <c r="AC14" s="7"/>
      <c r="AD14" s="7"/>
      <c r="AE14" s="7"/>
      <c r="AF14" s="7"/>
      <c r="AG14" s="7"/>
      <c r="AH14" s="7"/>
      <c r="AI14" s="7"/>
      <c r="AJ14" s="128">
        <v>45387</v>
      </c>
      <c r="AK14" s="150">
        <v>22</v>
      </c>
      <c r="AM14" s="5"/>
      <c r="AO14" s="5"/>
      <c r="AQ14" s="5"/>
    </row>
    <row r="15" spans="1:43" x14ac:dyDescent="0.25">
      <c r="A15" s="18"/>
      <c r="B15" s="19" t="s">
        <v>4</v>
      </c>
      <c r="C15" s="20"/>
      <c r="D15" s="20"/>
      <c r="E15" s="21"/>
      <c r="F15" s="8">
        <f t="shared" si="0"/>
        <v>0</v>
      </c>
      <c r="G15" s="42"/>
      <c r="H15" s="55">
        <v>45360</v>
      </c>
      <c r="I15" s="54" t="s">
        <v>53</v>
      </c>
      <c r="J15" s="7">
        <v>30</v>
      </c>
      <c r="K15" s="7"/>
      <c r="L15" s="7"/>
      <c r="M15" s="7"/>
      <c r="N15" s="7"/>
      <c r="O15" s="7"/>
      <c r="P15" s="7"/>
      <c r="Q15" s="7"/>
      <c r="R15" s="7"/>
      <c r="S15" s="7"/>
      <c r="T15" s="7"/>
      <c r="U15" s="7"/>
      <c r="V15" s="7"/>
      <c r="W15" s="7"/>
      <c r="X15" s="7"/>
      <c r="Y15" s="7"/>
      <c r="Z15" s="7"/>
      <c r="AA15" s="7"/>
      <c r="AB15" s="7"/>
      <c r="AC15" s="7"/>
      <c r="AD15" s="7"/>
      <c r="AE15" s="7"/>
      <c r="AF15" s="7"/>
      <c r="AG15" s="7"/>
      <c r="AH15" s="7"/>
      <c r="AI15" s="7"/>
      <c r="AJ15" s="152">
        <v>45391</v>
      </c>
      <c r="AK15" s="5">
        <v>30.73</v>
      </c>
      <c r="AM15" s="5"/>
      <c r="AO15" s="5"/>
      <c r="AQ15" s="5"/>
    </row>
    <row r="16" spans="1:43" x14ac:dyDescent="0.25">
      <c r="A16" s="102"/>
      <c r="B16" s="32"/>
      <c r="C16" s="33"/>
      <c r="D16" s="33"/>
      <c r="E16" s="34"/>
      <c r="F16" s="8">
        <f t="shared" si="0"/>
        <v>0</v>
      </c>
      <c r="G16" s="46"/>
      <c r="H16" s="55">
        <v>45360</v>
      </c>
      <c r="I16" s="54" t="s">
        <v>54</v>
      </c>
      <c r="J16" s="7">
        <v>24.78</v>
      </c>
      <c r="K16" s="7"/>
      <c r="L16" s="7"/>
      <c r="M16" s="7"/>
      <c r="N16" s="7"/>
      <c r="O16" s="7"/>
      <c r="P16" s="7"/>
      <c r="Q16" s="7"/>
      <c r="R16" s="7"/>
      <c r="S16" s="7"/>
      <c r="T16" s="7"/>
      <c r="U16" s="7"/>
      <c r="V16" s="7"/>
      <c r="W16" s="7"/>
      <c r="X16" s="7"/>
      <c r="Y16" s="7"/>
      <c r="Z16" s="7"/>
      <c r="AA16" s="7"/>
      <c r="AB16" s="7"/>
      <c r="AC16" s="7"/>
      <c r="AD16" s="7"/>
      <c r="AE16" s="7"/>
      <c r="AF16" s="7"/>
      <c r="AG16" s="7"/>
      <c r="AH16" s="7"/>
      <c r="AI16" s="7"/>
      <c r="AJ16" s="128">
        <v>45391</v>
      </c>
      <c r="AK16" s="150">
        <v>50.45</v>
      </c>
      <c r="AM16" s="5"/>
      <c r="AO16" s="5"/>
      <c r="AQ16" s="5"/>
    </row>
    <row r="17" spans="1:43" x14ac:dyDescent="0.25">
      <c r="A17" s="102"/>
      <c r="B17" s="32"/>
      <c r="C17" s="33"/>
      <c r="D17" s="33"/>
      <c r="E17" s="34"/>
      <c r="F17" s="8"/>
      <c r="G17" s="46"/>
      <c r="H17" s="55">
        <v>45360</v>
      </c>
      <c r="I17" s="54" t="s">
        <v>162</v>
      </c>
      <c r="J17" s="7"/>
      <c r="K17" s="7"/>
      <c r="L17" s="7"/>
      <c r="M17" s="7"/>
      <c r="N17" s="7"/>
      <c r="O17" s="7"/>
      <c r="P17" s="7"/>
      <c r="Q17" s="7"/>
      <c r="R17" s="7"/>
      <c r="S17" s="7"/>
      <c r="T17" s="7">
        <v>5.08</v>
      </c>
      <c r="U17" s="7"/>
      <c r="V17" s="7"/>
      <c r="W17" s="7"/>
      <c r="X17" s="7"/>
      <c r="Y17" s="7"/>
      <c r="Z17" s="7"/>
      <c r="AA17" s="7"/>
      <c r="AB17" s="7"/>
      <c r="AC17" s="7"/>
      <c r="AD17" s="7"/>
      <c r="AE17" s="7"/>
      <c r="AF17" s="7"/>
      <c r="AG17" s="7"/>
      <c r="AH17" s="7"/>
      <c r="AI17" s="7"/>
      <c r="AJ17" s="128">
        <v>45396</v>
      </c>
      <c r="AK17" s="150">
        <v>13</v>
      </c>
      <c r="AM17" s="5"/>
      <c r="AO17" s="5"/>
      <c r="AQ17" s="5"/>
    </row>
    <row r="18" spans="1:43" x14ac:dyDescent="0.25">
      <c r="A18" s="102"/>
      <c r="B18" s="32"/>
      <c r="C18" s="33"/>
      <c r="D18" s="33"/>
      <c r="E18" s="34"/>
      <c r="F18" s="8"/>
      <c r="G18" s="46"/>
      <c r="H18" s="55">
        <v>44998</v>
      </c>
      <c r="I18" s="54" t="s">
        <v>163</v>
      </c>
      <c r="J18" s="7"/>
      <c r="K18" s="7"/>
      <c r="L18" s="7"/>
      <c r="M18" s="7"/>
      <c r="N18" s="7"/>
      <c r="O18" s="7"/>
      <c r="P18" s="7"/>
      <c r="Q18" s="7"/>
      <c r="R18" s="7"/>
      <c r="S18" s="7"/>
      <c r="T18" s="7">
        <v>23.7</v>
      </c>
      <c r="U18" s="7"/>
      <c r="V18" s="7"/>
      <c r="W18" s="7"/>
      <c r="X18" s="7"/>
      <c r="Y18" s="7"/>
      <c r="Z18" s="7"/>
      <c r="AA18" s="7"/>
      <c r="AB18" s="7"/>
      <c r="AC18" s="7"/>
      <c r="AD18" s="7"/>
      <c r="AE18" s="7"/>
      <c r="AF18" s="7"/>
      <c r="AG18" s="7"/>
      <c r="AH18" s="7"/>
      <c r="AI18" s="7"/>
      <c r="AJ18" s="128">
        <v>45404</v>
      </c>
      <c r="AK18" s="150">
        <v>37.17</v>
      </c>
      <c r="AM18" s="5"/>
      <c r="AO18" s="5"/>
      <c r="AQ18" s="5"/>
    </row>
    <row r="19" spans="1:43" x14ac:dyDescent="0.25">
      <c r="A19" s="102"/>
      <c r="B19" s="32"/>
      <c r="C19" s="33"/>
      <c r="D19" s="33"/>
      <c r="E19" s="34"/>
      <c r="F19" s="8"/>
      <c r="G19" s="46"/>
      <c r="H19" s="55">
        <v>45364</v>
      </c>
      <c r="I19" s="54" t="s">
        <v>161</v>
      </c>
      <c r="J19" s="7"/>
      <c r="K19" s="7"/>
      <c r="L19" s="7"/>
      <c r="M19" s="7">
        <v>22.99</v>
      </c>
      <c r="N19" s="7"/>
      <c r="O19" s="7"/>
      <c r="P19" s="7"/>
      <c r="Q19" s="7"/>
      <c r="R19" s="7"/>
      <c r="S19" s="7"/>
      <c r="T19" s="7"/>
      <c r="U19" s="7"/>
      <c r="V19" s="7"/>
      <c r="W19" s="7"/>
      <c r="X19" s="7"/>
      <c r="Y19" s="7"/>
      <c r="Z19" s="7"/>
      <c r="AA19" s="7"/>
      <c r="AB19" s="7"/>
      <c r="AC19" s="7"/>
      <c r="AD19" s="7"/>
      <c r="AE19" s="7"/>
      <c r="AF19" s="7"/>
      <c r="AG19" s="7"/>
      <c r="AH19" s="7"/>
      <c r="AI19" s="7"/>
      <c r="AJ19" s="128">
        <v>45409</v>
      </c>
      <c r="AK19" s="150">
        <v>26</v>
      </c>
      <c r="AM19" s="5"/>
      <c r="AO19" s="5"/>
      <c r="AQ19" s="5"/>
    </row>
    <row r="20" spans="1:43" x14ac:dyDescent="0.25">
      <c r="A20" s="31"/>
      <c r="B20" s="32"/>
      <c r="C20" s="33"/>
      <c r="D20" s="33"/>
      <c r="E20" s="34"/>
      <c r="F20" s="8"/>
      <c r="G20" s="46"/>
      <c r="H20" s="55">
        <v>45367</v>
      </c>
      <c r="I20" s="54" t="s">
        <v>53</v>
      </c>
      <c r="J20" s="7"/>
      <c r="K20" s="7"/>
      <c r="L20" s="7">
        <v>30</v>
      </c>
      <c r="M20" s="7"/>
      <c r="N20" s="7"/>
      <c r="O20" s="7"/>
      <c r="P20" s="7"/>
      <c r="Q20" s="7"/>
      <c r="R20" s="7"/>
      <c r="S20" s="7"/>
      <c r="T20" s="7"/>
      <c r="U20" s="7"/>
      <c r="V20" s="7"/>
      <c r="W20" s="7"/>
      <c r="X20" s="7"/>
      <c r="Y20" s="7"/>
      <c r="Z20" s="7"/>
      <c r="AA20" s="7"/>
      <c r="AB20" s="7"/>
      <c r="AC20" s="7"/>
      <c r="AD20" s="7"/>
      <c r="AE20" s="7"/>
      <c r="AF20" s="7"/>
      <c r="AG20" s="7"/>
      <c r="AH20" s="7"/>
      <c r="AI20" s="7"/>
      <c r="AJ20" s="128">
        <v>45419</v>
      </c>
      <c r="AK20" s="150">
        <v>45.5</v>
      </c>
      <c r="AM20" s="5"/>
      <c r="AO20" s="5"/>
      <c r="AQ20" s="5"/>
    </row>
    <row r="21" spans="1:43" x14ac:dyDescent="0.25">
      <c r="A21" s="102"/>
      <c r="B21" s="32"/>
      <c r="C21" s="33"/>
      <c r="D21" s="33"/>
      <c r="E21" s="34"/>
      <c r="F21" s="8"/>
      <c r="G21" s="46"/>
      <c r="H21" s="55">
        <v>45368</v>
      </c>
      <c r="I21" s="54" t="s">
        <v>160</v>
      </c>
      <c r="J21" s="7"/>
      <c r="K21" s="7"/>
      <c r="L21" s="7"/>
      <c r="M21" s="7">
        <v>38.51</v>
      </c>
      <c r="N21" s="7"/>
      <c r="O21" s="7"/>
      <c r="P21" s="7"/>
      <c r="Q21" s="7"/>
      <c r="R21" s="7"/>
      <c r="S21" s="7"/>
      <c r="T21" s="7"/>
      <c r="U21" s="7"/>
      <c r="V21" s="7"/>
      <c r="W21" s="7"/>
      <c r="X21" s="7"/>
      <c r="Y21" s="7"/>
      <c r="Z21" s="7"/>
      <c r="AA21" s="7"/>
      <c r="AB21" s="7"/>
      <c r="AC21" s="7"/>
      <c r="AD21" s="7"/>
      <c r="AE21" s="7"/>
      <c r="AF21" s="7"/>
      <c r="AG21" s="7"/>
      <c r="AH21" s="7"/>
      <c r="AI21" s="7"/>
      <c r="AJ21" s="128">
        <v>45422</v>
      </c>
      <c r="AK21" s="150">
        <v>42.49</v>
      </c>
      <c r="AM21" s="5"/>
      <c r="AO21" s="5"/>
      <c r="AQ21" s="5"/>
    </row>
    <row r="22" spans="1:43" x14ac:dyDescent="0.25">
      <c r="A22" s="102"/>
      <c r="B22" s="32"/>
      <c r="C22" s="33"/>
      <c r="D22" s="33"/>
      <c r="E22" s="34"/>
      <c r="F22" s="8"/>
      <c r="G22" s="46"/>
      <c r="H22" s="55">
        <v>45381</v>
      </c>
      <c r="I22" s="54" t="s">
        <v>163</v>
      </c>
      <c r="J22" s="7"/>
      <c r="K22" s="7"/>
      <c r="L22" s="7"/>
      <c r="M22" s="7"/>
      <c r="N22" s="7"/>
      <c r="O22" s="7"/>
      <c r="P22" s="7"/>
      <c r="Q22" s="7"/>
      <c r="R22" s="7"/>
      <c r="S22" s="7"/>
      <c r="T22" s="7">
        <v>45.25</v>
      </c>
      <c r="U22" s="7"/>
      <c r="V22" s="7"/>
      <c r="W22" s="7"/>
      <c r="X22" s="7"/>
      <c r="Y22" s="7"/>
      <c r="Z22" s="7"/>
      <c r="AA22" s="7"/>
      <c r="AB22" s="7"/>
      <c r="AC22" s="7"/>
      <c r="AD22" s="7"/>
      <c r="AE22" s="7"/>
      <c r="AF22" s="7"/>
      <c r="AG22" s="7"/>
      <c r="AH22" s="7"/>
      <c r="AI22" s="7"/>
      <c r="AJ22" s="128">
        <v>45422</v>
      </c>
      <c r="AK22" s="150">
        <v>17.38</v>
      </c>
      <c r="AM22" s="5"/>
      <c r="AO22" s="5"/>
      <c r="AQ22" s="5"/>
    </row>
    <row r="23" spans="1:43" ht="15.75" thickBot="1" x14ac:dyDescent="0.3">
      <c r="A23" s="24"/>
      <c r="B23" s="25"/>
      <c r="C23" s="25"/>
      <c r="D23" s="25"/>
      <c r="E23" s="26"/>
      <c r="F23" s="8">
        <f t="shared" si="0"/>
        <v>0</v>
      </c>
      <c r="G23" s="45"/>
      <c r="H23" s="56">
        <v>45381</v>
      </c>
      <c r="I23" s="54" t="s">
        <v>105</v>
      </c>
      <c r="J23" s="7"/>
      <c r="K23" s="7"/>
      <c r="L23" s="7">
        <v>20</v>
      </c>
      <c r="M23" s="7"/>
      <c r="N23" s="7"/>
      <c r="O23" s="7"/>
      <c r="P23" s="7"/>
      <c r="Q23" s="7"/>
      <c r="R23" s="7"/>
      <c r="S23" s="7"/>
      <c r="T23" s="7"/>
      <c r="U23" s="7"/>
      <c r="V23" s="7"/>
      <c r="W23" s="7"/>
      <c r="X23" s="7"/>
      <c r="Y23" s="7"/>
      <c r="Z23" s="7"/>
      <c r="AA23" s="7"/>
      <c r="AB23" s="7"/>
      <c r="AC23" s="7"/>
      <c r="AD23" s="7"/>
      <c r="AE23" s="7"/>
      <c r="AF23" s="7"/>
      <c r="AG23" s="7"/>
      <c r="AH23" s="7"/>
      <c r="AI23" s="7"/>
      <c r="AJ23" s="128">
        <v>45429</v>
      </c>
      <c r="AK23" s="150">
        <v>44.05</v>
      </c>
      <c r="AM23" s="5"/>
      <c r="AO23" s="5"/>
      <c r="AQ23" s="5"/>
    </row>
    <row r="24" spans="1:43" x14ac:dyDescent="0.25">
      <c r="A24" s="18"/>
      <c r="B24" s="19" t="s">
        <v>5</v>
      </c>
      <c r="C24" s="20"/>
      <c r="D24" s="20"/>
      <c r="E24" s="21"/>
      <c r="F24" s="8">
        <f t="shared" si="0"/>
        <v>0</v>
      </c>
      <c r="G24" s="42"/>
      <c r="H24" s="55">
        <v>45391</v>
      </c>
      <c r="I24" s="54" t="s">
        <v>55</v>
      </c>
      <c r="J24" s="7">
        <v>33</v>
      </c>
      <c r="K24" s="7"/>
      <c r="L24" s="7"/>
      <c r="M24" s="7"/>
      <c r="N24" s="7"/>
      <c r="O24" s="7"/>
      <c r="P24" s="7"/>
      <c r="Q24" s="7"/>
      <c r="R24" s="7"/>
      <c r="S24" s="7"/>
      <c r="T24" s="7"/>
      <c r="U24" s="7"/>
      <c r="V24" s="7"/>
      <c r="W24" s="7"/>
      <c r="X24" s="7"/>
      <c r="Y24" s="7"/>
      <c r="Z24" s="7"/>
      <c r="AA24" s="7"/>
      <c r="AB24" s="7"/>
      <c r="AC24" s="7"/>
      <c r="AD24" s="7"/>
      <c r="AE24" s="7"/>
      <c r="AF24" s="7"/>
      <c r="AG24" s="7"/>
      <c r="AH24" s="7"/>
      <c r="AI24" s="7"/>
      <c r="AJ24" s="128">
        <v>45434</v>
      </c>
      <c r="AK24" s="150">
        <v>22</v>
      </c>
      <c r="AM24" s="5"/>
      <c r="AO24" s="5"/>
      <c r="AQ24" s="5"/>
    </row>
    <row r="25" spans="1:43" x14ac:dyDescent="0.25">
      <c r="A25" s="31"/>
      <c r="B25" s="32"/>
      <c r="C25" s="33"/>
      <c r="D25" s="33"/>
      <c r="E25" s="34"/>
      <c r="F25" s="8">
        <f t="shared" si="0"/>
        <v>0</v>
      </c>
      <c r="G25" s="46"/>
      <c r="H25" s="56">
        <v>45391</v>
      </c>
      <c r="I25" s="54" t="s">
        <v>55</v>
      </c>
      <c r="J25" s="7"/>
      <c r="K25" s="7"/>
      <c r="L25" s="7"/>
      <c r="M25" s="7"/>
      <c r="N25" s="7"/>
      <c r="O25" s="7"/>
      <c r="P25" s="7"/>
      <c r="Q25" s="7">
        <v>77.739999999999995</v>
      </c>
      <c r="R25" s="7"/>
      <c r="S25" s="7"/>
      <c r="T25" s="7"/>
      <c r="U25" s="7"/>
      <c r="V25" s="7"/>
      <c r="W25" s="7"/>
      <c r="X25" s="7"/>
      <c r="Y25" s="7"/>
      <c r="Z25" s="7"/>
      <c r="AA25" s="7"/>
      <c r="AB25" s="7"/>
      <c r="AC25" s="7"/>
      <c r="AD25" s="7"/>
      <c r="AE25" s="7"/>
      <c r="AF25" s="7"/>
      <c r="AG25" s="7"/>
      <c r="AH25" s="7"/>
      <c r="AI25" s="7"/>
      <c r="AJ25" s="128">
        <v>45443</v>
      </c>
      <c r="AK25" s="150">
        <v>40</v>
      </c>
      <c r="AM25" s="5"/>
      <c r="AO25" s="5"/>
      <c r="AQ25" s="5"/>
    </row>
    <row r="26" spans="1:43" x14ac:dyDescent="0.25">
      <c r="A26" s="31"/>
      <c r="B26" s="32"/>
      <c r="C26" s="33"/>
      <c r="D26" s="33"/>
      <c r="E26" s="34"/>
      <c r="F26" s="8"/>
      <c r="G26" s="46"/>
      <c r="H26" s="56">
        <v>45402</v>
      </c>
      <c r="I26" s="54" t="s">
        <v>51</v>
      </c>
      <c r="J26" s="7"/>
      <c r="K26" s="7"/>
      <c r="L26" s="7"/>
      <c r="M26" s="7"/>
      <c r="N26" s="7"/>
      <c r="O26" s="7"/>
      <c r="P26" s="7"/>
      <c r="Q26" s="7"/>
      <c r="R26" s="7"/>
      <c r="S26" s="7"/>
      <c r="T26" s="7"/>
      <c r="U26" s="7"/>
      <c r="V26" s="7"/>
      <c r="W26" s="7"/>
      <c r="X26" s="7"/>
      <c r="Y26" s="7"/>
      <c r="Z26" s="7"/>
      <c r="AA26" s="7"/>
      <c r="AB26" s="7"/>
      <c r="AC26" s="7"/>
      <c r="AD26" s="7"/>
      <c r="AE26" s="7"/>
      <c r="AF26" s="7"/>
      <c r="AG26" s="7"/>
      <c r="AH26" s="7"/>
      <c r="AI26" s="7"/>
      <c r="AJ26" s="128">
        <v>45450</v>
      </c>
      <c r="AK26" s="150">
        <v>38.33</v>
      </c>
      <c r="AM26" s="5"/>
      <c r="AO26" s="5"/>
      <c r="AQ26" s="5"/>
    </row>
    <row r="27" spans="1:43" ht="16.5" customHeight="1" x14ac:dyDescent="0.25">
      <c r="A27" s="5"/>
      <c r="B27" s="5"/>
      <c r="C27" s="5"/>
      <c r="D27" s="5"/>
      <c r="E27" s="7"/>
      <c r="F27" s="8">
        <f t="shared" si="0"/>
        <v>0</v>
      </c>
      <c r="G27" s="8"/>
      <c r="H27" s="55">
        <v>45402</v>
      </c>
      <c r="I27" s="54" t="s">
        <v>53</v>
      </c>
      <c r="J27" s="7">
        <v>45</v>
      </c>
      <c r="K27" s="7"/>
      <c r="L27" s="7"/>
      <c r="M27" s="7"/>
      <c r="N27" s="7"/>
      <c r="O27" s="7"/>
      <c r="P27" s="7"/>
      <c r="Q27" s="7"/>
      <c r="R27" s="7"/>
      <c r="S27" s="7"/>
      <c r="T27" s="7"/>
      <c r="U27" s="7"/>
      <c r="V27" s="7"/>
      <c r="W27" s="7"/>
      <c r="X27" s="7"/>
      <c r="Y27" s="7"/>
      <c r="Z27" s="7"/>
      <c r="AA27" s="7"/>
      <c r="AB27" s="7"/>
      <c r="AC27" s="7"/>
      <c r="AD27" s="7"/>
      <c r="AE27" s="7"/>
      <c r="AF27" s="7"/>
      <c r="AG27" s="7"/>
      <c r="AH27" s="7"/>
      <c r="AI27" s="7"/>
      <c r="AJ27" s="128">
        <v>45455</v>
      </c>
      <c r="AK27" s="150">
        <v>12</v>
      </c>
      <c r="AM27" s="5"/>
      <c r="AO27" s="5"/>
      <c r="AQ27" s="5"/>
    </row>
    <row r="28" spans="1:43" ht="16.5" customHeight="1" x14ac:dyDescent="0.25">
      <c r="A28" s="5"/>
      <c r="B28" s="5"/>
      <c r="C28" s="5"/>
      <c r="D28" s="5"/>
      <c r="E28" s="7"/>
      <c r="F28" s="8"/>
      <c r="G28" s="8"/>
      <c r="H28" s="55">
        <v>45404</v>
      </c>
      <c r="I28" s="54" t="s">
        <v>160</v>
      </c>
      <c r="J28" s="7"/>
      <c r="K28" s="7"/>
      <c r="L28" s="7"/>
      <c r="M28" s="7">
        <v>37.72</v>
      </c>
      <c r="N28" s="7"/>
      <c r="O28" s="7"/>
      <c r="P28" s="7"/>
      <c r="Q28" s="7"/>
      <c r="R28" s="7"/>
      <c r="S28" s="7"/>
      <c r="T28" s="7"/>
      <c r="U28" s="7"/>
      <c r="V28" s="7"/>
      <c r="W28" s="7"/>
      <c r="X28" s="7"/>
      <c r="Y28" s="7"/>
      <c r="Z28" s="7"/>
      <c r="AA28" s="7"/>
      <c r="AB28" s="7"/>
      <c r="AC28" s="7"/>
      <c r="AD28" s="7"/>
      <c r="AE28" s="7"/>
      <c r="AF28" s="7"/>
      <c r="AG28" s="7"/>
      <c r="AH28" s="7"/>
      <c r="AI28" s="7"/>
      <c r="AJ28" s="128">
        <v>45456</v>
      </c>
      <c r="AK28" s="150">
        <v>13.62</v>
      </c>
      <c r="AM28" s="5"/>
      <c r="AO28" s="5"/>
      <c r="AQ28" s="5"/>
    </row>
    <row r="29" spans="1:43" x14ac:dyDescent="0.25">
      <c r="A29" s="35"/>
      <c r="B29" s="11" t="s">
        <v>6</v>
      </c>
      <c r="C29" s="10"/>
      <c r="D29" s="10"/>
      <c r="E29" s="12"/>
      <c r="F29" s="13">
        <f t="shared" si="0"/>
        <v>0</v>
      </c>
      <c r="G29" s="47"/>
      <c r="H29" s="54"/>
      <c r="I29" s="54"/>
      <c r="J29" s="7"/>
      <c r="K29" s="7"/>
      <c r="L29" s="7"/>
      <c r="M29" s="7"/>
      <c r="N29" s="7"/>
      <c r="O29" s="7"/>
      <c r="P29" s="7"/>
      <c r="Q29" s="7"/>
      <c r="R29" s="7"/>
      <c r="S29" s="7"/>
      <c r="T29" s="7"/>
      <c r="U29" s="7"/>
      <c r="V29" s="7"/>
      <c r="W29" s="7"/>
      <c r="X29" s="7"/>
      <c r="Y29" s="7"/>
      <c r="Z29" s="7"/>
      <c r="AA29" s="7"/>
      <c r="AB29" s="7"/>
      <c r="AC29" s="7"/>
      <c r="AD29" s="7"/>
      <c r="AE29" s="7"/>
      <c r="AF29" s="7">
        <v>43</v>
      </c>
      <c r="AG29" s="7"/>
      <c r="AH29" s="7"/>
      <c r="AI29" s="7"/>
      <c r="AJ29" s="128">
        <v>45461</v>
      </c>
      <c r="AK29" s="150">
        <v>20</v>
      </c>
      <c r="AM29" s="5"/>
      <c r="AO29" s="5"/>
      <c r="AQ29" s="5"/>
    </row>
    <row r="30" spans="1:43" x14ac:dyDescent="0.25">
      <c r="A30" s="31"/>
      <c r="B30" s="32"/>
      <c r="C30" s="33"/>
      <c r="D30" s="33"/>
      <c r="E30" s="34"/>
      <c r="F30" s="8">
        <f t="shared" si="0"/>
        <v>0</v>
      </c>
      <c r="G30" s="46"/>
      <c r="H30" s="54"/>
      <c r="I30" s="54"/>
      <c r="J30" s="7"/>
      <c r="K30" s="7"/>
      <c r="L30" s="7"/>
      <c r="M30" s="7"/>
      <c r="N30" s="7"/>
      <c r="O30" s="7"/>
      <c r="P30" s="7"/>
      <c r="Q30" s="7"/>
      <c r="R30" s="7"/>
      <c r="S30" s="7"/>
      <c r="T30" s="7"/>
      <c r="U30" s="7"/>
      <c r="V30" s="7"/>
      <c r="W30" s="7"/>
      <c r="X30" s="7"/>
      <c r="Y30" s="7"/>
      <c r="Z30" s="7"/>
      <c r="AA30" s="7"/>
      <c r="AB30" s="7"/>
      <c r="AC30" s="7"/>
      <c r="AD30" s="7"/>
      <c r="AE30" s="7"/>
      <c r="AF30" s="7"/>
      <c r="AG30" s="7"/>
      <c r="AH30" s="7"/>
      <c r="AI30" s="7"/>
      <c r="AJ30" s="128">
        <v>45463</v>
      </c>
      <c r="AK30" s="150">
        <v>20</v>
      </c>
      <c r="AM30" s="5"/>
      <c r="AO30" s="5"/>
      <c r="AQ30" s="5"/>
    </row>
    <row r="31" spans="1:43" ht="15.75" thickBot="1" x14ac:dyDescent="0.3">
      <c r="A31" s="24"/>
      <c r="B31" s="25"/>
      <c r="C31" s="25"/>
      <c r="D31" s="25"/>
      <c r="E31" s="26"/>
      <c r="F31" s="8">
        <f t="shared" si="0"/>
        <v>0</v>
      </c>
      <c r="G31" s="45"/>
      <c r="H31" s="54"/>
      <c r="I31" s="54"/>
      <c r="J31" s="7"/>
      <c r="K31" s="7"/>
      <c r="L31" s="7"/>
      <c r="M31" s="7"/>
      <c r="N31" s="7"/>
      <c r="O31" s="7"/>
      <c r="P31" s="7"/>
      <c r="Q31" s="7"/>
      <c r="R31" s="7"/>
      <c r="S31" s="7"/>
      <c r="T31" s="7"/>
      <c r="U31" s="7"/>
      <c r="V31" s="7"/>
      <c r="W31" s="7"/>
      <c r="X31" s="7"/>
      <c r="Y31" s="7"/>
      <c r="Z31" s="7"/>
      <c r="AA31" s="7"/>
      <c r="AB31" s="7"/>
      <c r="AC31" s="7"/>
      <c r="AD31" s="7"/>
      <c r="AE31" s="7"/>
      <c r="AF31" s="7"/>
      <c r="AG31" s="7"/>
      <c r="AH31" s="7"/>
      <c r="AI31" s="7"/>
      <c r="AJ31" s="128">
        <v>45468</v>
      </c>
      <c r="AK31" s="150">
        <v>25.35</v>
      </c>
      <c r="AM31" s="5"/>
      <c r="AO31" s="5"/>
      <c r="AQ31" s="5"/>
    </row>
    <row r="32" spans="1:43" x14ac:dyDescent="0.25">
      <c r="A32" s="18"/>
      <c r="B32" s="19" t="s">
        <v>7</v>
      </c>
      <c r="C32" s="20"/>
      <c r="D32" s="20"/>
      <c r="E32" s="21"/>
      <c r="F32" s="8">
        <f t="shared" si="0"/>
        <v>0</v>
      </c>
      <c r="G32" s="42"/>
      <c r="H32" s="55">
        <v>45444</v>
      </c>
      <c r="I32" s="54" t="s">
        <v>51</v>
      </c>
      <c r="J32" s="7"/>
      <c r="K32" s="7"/>
      <c r="L32" s="7">
        <v>32.049999999999997</v>
      </c>
      <c r="M32" s="7"/>
      <c r="N32" s="7"/>
      <c r="O32" s="7"/>
      <c r="P32" s="7"/>
      <c r="Q32" s="7">
        <v>35.979999999999997</v>
      </c>
      <c r="R32" s="7"/>
      <c r="S32" s="7"/>
      <c r="T32" s="7"/>
      <c r="U32" s="7"/>
      <c r="V32" s="7"/>
      <c r="W32" s="7"/>
      <c r="X32" s="7"/>
      <c r="Y32" s="7"/>
      <c r="Z32" s="7"/>
      <c r="AA32" s="7"/>
      <c r="AB32" s="7"/>
      <c r="AC32" s="7"/>
      <c r="AD32" s="7"/>
      <c r="AE32" s="7"/>
      <c r="AF32" s="7"/>
      <c r="AG32" s="7"/>
      <c r="AH32" s="7"/>
      <c r="AI32" s="7"/>
      <c r="AJ32" s="128">
        <v>45469</v>
      </c>
      <c r="AK32" s="150">
        <v>35</v>
      </c>
      <c r="AM32" s="5"/>
      <c r="AO32" s="5"/>
      <c r="AQ32" s="5"/>
    </row>
    <row r="33" spans="1:43" x14ac:dyDescent="0.25">
      <c r="A33" s="23">
        <v>45391</v>
      </c>
      <c r="B33" s="5" t="s">
        <v>20</v>
      </c>
      <c r="C33" s="5" t="s">
        <v>25</v>
      </c>
      <c r="D33" s="5">
        <v>16.8</v>
      </c>
      <c r="E33" s="7">
        <v>2.5</v>
      </c>
      <c r="F33" s="8">
        <f t="shared" si="0"/>
        <v>42</v>
      </c>
      <c r="G33" s="43"/>
      <c r="H33" s="56">
        <v>45444</v>
      </c>
      <c r="I33" s="5" t="s">
        <v>51</v>
      </c>
      <c r="J33" s="7"/>
      <c r="K33" s="7"/>
      <c r="L33" s="7"/>
      <c r="M33" s="7"/>
      <c r="N33" s="7">
        <v>23.5</v>
      </c>
      <c r="O33" s="7"/>
      <c r="P33" s="7"/>
      <c r="Q33" s="7"/>
      <c r="R33" s="7"/>
      <c r="S33" s="7"/>
      <c r="T33" s="7"/>
      <c r="U33" s="7"/>
      <c r="V33" s="7"/>
      <c r="W33" s="7"/>
      <c r="X33" s="7"/>
      <c r="Y33" s="7"/>
      <c r="Z33" s="7"/>
      <c r="AA33" s="7"/>
      <c r="AB33" s="7"/>
      <c r="AC33" s="7"/>
      <c r="AD33" s="7"/>
      <c r="AE33" s="7"/>
      <c r="AF33" s="7"/>
      <c r="AG33" s="7"/>
      <c r="AH33" s="7"/>
      <c r="AI33" s="7"/>
      <c r="AJ33" s="128">
        <v>45475</v>
      </c>
      <c r="AK33" s="150">
        <v>42.95</v>
      </c>
      <c r="AM33" s="5"/>
      <c r="AO33" s="5"/>
      <c r="AQ33" s="5"/>
    </row>
    <row r="34" spans="1:43" x14ac:dyDescent="0.25">
      <c r="A34" s="27" t="s">
        <v>26</v>
      </c>
      <c r="B34" s="5"/>
      <c r="C34" s="5"/>
      <c r="D34" s="5"/>
      <c r="E34" s="7"/>
      <c r="F34" s="8">
        <f t="shared" si="0"/>
        <v>0</v>
      </c>
      <c r="G34" s="43"/>
      <c r="H34" s="55">
        <v>45464</v>
      </c>
      <c r="I34" s="54" t="s">
        <v>58</v>
      </c>
      <c r="J34" s="7"/>
      <c r="K34" s="7">
        <v>250</v>
      </c>
      <c r="L34" s="7"/>
      <c r="M34" s="7"/>
      <c r="N34" s="7"/>
      <c r="O34" s="7"/>
      <c r="P34" s="7"/>
      <c r="Q34" s="7"/>
      <c r="R34" s="7"/>
      <c r="S34" s="7"/>
      <c r="T34" s="7"/>
      <c r="U34" s="7"/>
      <c r="V34" s="7"/>
      <c r="W34" s="7"/>
      <c r="X34" s="7"/>
      <c r="Y34" s="7"/>
      <c r="Z34" s="7"/>
      <c r="AA34" s="7"/>
      <c r="AB34" s="7"/>
      <c r="AC34" s="7"/>
      <c r="AD34" s="7"/>
      <c r="AE34" s="7"/>
      <c r="AF34" s="7"/>
      <c r="AG34" s="7"/>
      <c r="AH34" s="7"/>
      <c r="AI34" s="7"/>
      <c r="AJ34" s="128">
        <v>45475</v>
      </c>
      <c r="AK34" s="150">
        <v>44.05</v>
      </c>
      <c r="AM34" s="5"/>
      <c r="AO34" s="5"/>
      <c r="AQ34" s="5"/>
    </row>
    <row r="35" spans="1:43" x14ac:dyDescent="0.25">
      <c r="A35" s="23">
        <v>45384</v>
      </c>
      <c r="B35" s="5" t="s">
        <v>27</v>
      </c>
      <c r="C35" s="5" t="s">
        <v>28</v>
      </c>
      <c r="D35" s="5">
        <v>1.76</v>
      </c>
      <c r="E35" s="7">
        <v>10</v>
      </c>
      <c r="F35" s="8">
        <f t="shared" si="0"/>
        <v>17.600000000000001</v>
      </c>
      <c r="G35" s="43"/>
      <c r="H35" s="55">
        <v>45473</v>
      </c>
      <c r="I35" s="54" t="s">
        <v>160</v>
      </c>
      <c r="J35" s="7"/>
      <c r="K35" s="7"/>
      <c r="L35" s="7"/>
      <c r="M35" s="7">
        <v>96.56</v>
      </c>
      <c r="N35" s="7"/>
      <c r="O35" s="7"/>
      <c r="P35" s="7"/>
      <c r="Q35" s="7"/>
      <c r="R35" s="7"/>
      <c r="S35" s="7"/>
      <c r="T35" s="7"/>
      <c r="U35" s="7"/>
      <c r="V35" s="7"/>
      <c r="W35" s="7"/>
      <c r="X35" s="7"/>
      <c r="Y35" s="7"/>
      <c r="Z35" s="7"/>
      <c r="AA35" s="7"/>
      <c r="AB35" s="7"/>
      <c r="AC35" s="7"/>
      <c r="AD35" s="7"/>
      <c r="AE35" s="7"/>
      <c r="AF35" s="7"/>
      <c r="AG35" s="7"/>
      <c r="AH35" s="7"/>
      <c r="AI35" s="7"/>
      <c r="AJ35" s="128">
        <v>45487</v>
      </c>
      <c r="AK35" s="150">
        <v>40</v>
      </c>
      <c r="AM35" s="5"/>
      <c r="AO35" s="5"/>
      <c r="AQ35" s="5"/>
    </row>
    <row r="36" spans="1:43" ht="15.75" thickBot="1" x14ac:dyDescent="0.3">
      <c r="A36" s="24" t="s">
        <v>26</v>
      </c>
      <c r="B36" s="25"/>
      <c r="C36" s="25"/>
      <c r="D36" s="25"/>
      <c r="E36" s="26"/>
      <c r="F36" s="8">
        <f t="shared" si="0"/>
        <v>0</v>
      </c>
      <c r="G36" s="45"/>
      <c r="H36" s="54"/>
      <c r="I36" s="54"/>
      <c r="J36" s="7"/>
      <c r="K36" s="7"/>
      <c r="L36" s="7"/>
      <c r="M36" s="7"/>
      <c r="N36" s="7"/>
      <c r="O36" s="7"/>
      <c r="P36" s="7"/>
      <c r="Q36" s="7"/>
      <c r="R36" s="7"/>
      <c r="S36" s="7"/>
      <c r="T36" s="7"/>
      <c r="U36" s="7"/>
      <c r="V36" s="7"/>
      <c r="W36" s="7"/>
      <c r="X36" s="7"/>
      <c r="Y36" s="7"/>
      <c r="Z36" s="7"/>
      <c r="AA36" s="7"/>
      <c r="AB36" s="7"/>
      <c r="AC36" s="7"/>
      <c r="AD36" s="7"/>
      <c r="AE36" s="7"/>
      <c r="AF36" s="7"/>
      <c r="AG36" s="7"/>
      <c r="AH36" s="7"/>
      <c r="AI36" s="7"/>
      <c r="AJ36" s="131">
        <v>45490</v>
      </c>
      <c r="AK36" s="156">
        <f>98.15*2</f>
        <v>196.3</v>
      </c>
      <c r="AM36" s="5"/>
      <c r="AO36" s="5"/>
      <c r="AQ36" s="5"/>
    </row>
    <row r="37" spans="1:43" x14ac:dyDescent="0.25">
      <c r="A37" s="18"/>
      <c r="B37" s="19" t="s">
        <v>8</v>
      </c>
      <c r="C37" s="20"/>
      <c r="D37" s="20"/>
      <c r="E37" s="21"/>
      <c r="F37" s="8">
        <f t="shared" si="0"/>
        <v>0</v>
      </c>
      <c r="G37" s="42"/>
      <c r="H37" s="55">
        <v>45490</v>
      </c>
      <c r="I37" s="54" t="s">
        <v>160</v>
      </c>
      <c r="J37" s="7"/>
      <c r="K37" s="7"/>
      <c r="L37" s="7"/>
      <c r="M37" s="7">
        <v>47.88</v>
      </c>
      <c r="N37" s="7"/>
      <c r="O37" s="7"/>
      <c r="P37" s="7"/>
      <c r="Q37" s="7"/>
      <c r="R37" s="7"/>
      <c r="S37" s="7"/>
      <c r="T37" s="7"/>
      <c r="U37" s="7"/>
      <c r="V37" s="7"/>
      <c r="W37" s="7"/>
      <c r="X37" s="7"/>
      <c r="Y37" s="7"/>
      <c r="Z37" s="7"/>
      <c r="AA37" s="7"/>
      <c r="AB37" s="7"/>
      <c r="AC37" s="7"/>
      <c r="AD37" s="7"/>
      <c r="AE37" s="7"/>
      <c r="AF37" s="7"/>
      <c r="AG37" s="7"/>
      <c r="AH37" s="7"/>
      <c r="AI37" s="7"/>
      <c r="AJ37" s="128">
        <v>45493</v>
      </c>
      <c r="AK37" s="150">
        <v>20</v>
      </c>
      <c r="AM37" s="5"/>
      <c r="AO37" s="5"/>
      <c r="AQ37" s="5"/>
    </row>
    <row r="38" spans="1:43" x14ac:dyDescent="0.25">
      <c r="A38" s="31"/>
      <c r="B38" s="32"/>
      <c r="C38" s="33"/>
      <c r="D38" s="33"/>
      <c r="E38" s="34"/>
      <c r="F38" s="8">
        <f t="shared" si="0"/>
        <v>0</v>
      </c>
      <c r="G38" s="46"/>
      <c r="H38" s="55">
        <v>45499</v>
      </c>
      <c r="I38" s="54" t="s">
        <v>58</v>
      </c>
      <c r="J38" s="7"/>
      <c r="K38" s="7">
        <v>250</v>
      </c>
      <c r="L38" s="7"/>
      <c r="M38" s="7"/>
      <c r="N38" s="7"/>
      <c r="O38" s="7"/>
      <c r="P38" s="7"/>
      <c r="Q38" s="7"/>
      <c r="R38" s="7"/>
      <c r="S38" s="7"/>
      <c r="T38" s="7"/>
      <c r="U38" s="7"/>
      <c r="V38" s="7"/>
      <c r="W38" s="7"/>
      <c r="X38" s="7"/>
      <c r="Y38" s="7"/>
      <c r="Z38" s="7"/>
      <c r="AA38" s="7"/>
      <c r="AB38" s="7"/>
      <c r="AC38" s="7"/>
      <c r="AD38" s="7"/>
      <c r="AE38" s="7"/>
      <c r="AF38" s="7"/>
      <c r="AG38" s="7"/>
      <c r="AH38" s="7"/>
      <c r="AI38" s="7"/>
      <c r="AJ38" s="128">
        <v>45497</v>
      </c>
      <c r="AK38" s="150">
        <v>25</v>
      </c>
      <c r="AM38" s="5"/>
      <c r="AO38" s="5"/>
      <c r="AQ38" s="5"/>
    </row>
    <row r="39" spans="1:43" ht="15.75" thickBot="1" x14ac:dyDescent="0.3">
      <c r="A39" s="24"/>
      <c r="B39" s="25"/>
      <c r="C39" s="25"/>
      <c r="D39" s="25"/>
      <c r="E39" s="26"/>
      <c r="F39" s="8">
        <f t="shared" si="0"/>
        <v>0</v>
      </c>
      <c r="G39" s="45"/>
      <c r="H39" s="54"/>
      <c r="I39" s="54"/>
      <c r="J39" s="7"/>
      <c r="K39" s="7"/>
      <c r="L39" s="7"/>
      <c r="M39" s="7"/>
      <c r="N39" s="7"/>
      <c r="O39" s="7"/>
      <c r="P39" s="7"/>
      <c r="Q39" s="7"/>
      <c r="R39" s="7"/>
      <c r="S39" s="7"/>
      <c r="T39" s="7"/>
      <c r="U39" s="7"/>
      <c r="V39" s="7"/>
      <c r="W39" s="7"/>
      <c r="X39" s="7"/>
      <c r="Y39" s="7"/>
      <c r="Z39" s="7"/>
      <c r="AA39" s="7"/>
      <c r="AB39" s="7"/>
      <c r="AC39" s="7"/>
      <c r="AD39" s="7"/>
      <c r="AE39" s="7"/>
      <c r="AF39" s="7"/>
      <c r="AG39" s="7"/>
      <c r="AH39" s="7"/>
      <c r="AI39" s="7"/>
      <c r="AJ39" s="128">
        <v>45502</v>
      </c>
      <c r="AK39" s="150">
        <v>41.95</v>
      </c>
      <c r="AM39" s="5"/>
      <c r="AO39" s="5"/>
      <c r="AQ39" s="5"/>
    </row>
    <row r="40" spans="1:43" x14ac:dyDescent="0.25">
      <c r="A40" s="18"/>
      <c r="B40" s="19" t="s">
        <v>9</v>
      </c>
      <c r="C40" s="20"/>
      <c r="D40" s="20"/>
      <c r="E40" s="21"/>
      <c r="F40" s="8">
        <f t="shared" si="0"/>
        <v>0</v>
      </c>
      <c r="G40" s="42"/>
      <c r="H40" s="55">
        <v>45519</v>
      </c>
      <c r="I40" s="54" t="s">
        <v>56</v>
      </c>
      <c r="J40" s="7">
        <v>100</v>
      </c>
      <c r="K40" s="7"/>
      <c r="L40" s="7"/>
      <c r="M40" s="7"/>
      <c r="N40" s="7"/>
      <c r="O40" s="7"/>
      <c r="P40" s="7"/>
      <c r="Q40" s="7"/>
      <c r="R40" s="7"/>
      <c r="S40" s="7"/>
      <c r="T40" s="7"/>
      <c r="U40" s="7"/>
      <c r="V40" s="7"/>
      <c r="W40" s="7"/>
      <c r="X40" s="7"/>
      <c r="Y40" s="7"/>
      <c r="Z40" s="7"/>
      <c r="AA40" s="7"/>
      <c r="AB40" s="7"/>
      <c r="AC40" s="7"/>
      <c r="AD40" s="7"/>
      <c r="AE40" s="7"/>
      <c r="AF40" s="7"/>
      <c r="AG40" s="7"/>
      <c r="AH40" s="7"/>
      <c r="AI40" s="7"/>
      <c r="AJ40" s="128">
        <v>45517</v>
      </c>
      <c r="AK40" s="150">
        <v>50</v>
      </c>
      <c r="AM40" s="5"/>
      <c r="AO40" s="5"/>
      <c r="AQ40" s="5"/>
    </row>
    <row r="41" spans="1:43" x14ac:dyDescent="0.25">
      <c r="A41" s="31"/>
      <c r="B41" s="32"/>
      <c r="C41" s="33"/>
      <c r="D41" s="33"/>
      <c r="E41" s="34"/>
      <c r="F41" s="8">
        <f t="shared" si="0"/>
        <v>0</v>
      </c>
      <c r="G41" s="46"/>
      <c r="H41" s="55">
        <v>45525</v>
      </c>
      <c r="I41" s="54" t="s">
        <v>160</v>
      </c>
      <c r="J41" s="7"/>
      <c r="K41" s="7"/>
      <c r="L41" s="7"/>
      <c r="M41" s="7">
        <v>38.81</v>
      </c>
      <c r="N41" s="7"/>
      <c r="O41" s="7"/>
      <c r="P41" s="7"/>
      <c r="Q41" s="7"/>
      <c r="R41" s="7"/>
      <c r="S41" s="7"/>
      <c r="T41" s="7"/>
      <c r="U41" s="7"/>
      <c r="V41" s="7"/>
      <c r="W41" s="7"/>
      <c r="X41" s="7"/>
      <c r="Y41" s="7"/>
      <c r="Z41" s="7"/>
      <c r="AA41" s="7"/>
      <c r="AB41" s="7"/>
      <c r="AC41" s="7"/>
      <c r="AD41" s="7"/>
      <c r="AE41" s="7"/>
      <c r="AF41" s="7"/>
      <c r="AG41" s="7"/>
      <c r="AH41" s="7"/>
      <c r="AI41" s="7"/>
      <c r="AJ41" s="128">
        <v>45538</v>
      </c>
      <c r="AK41" s="150">
        <v>69.67</v>
      </c>
      <c r="AM41" s="5"/>
      <c r="AO41" s="5"/>
      <c r="AQ41" s="5"/>
    </row>
    <row r="42" spans="1:43" ht="15.75" thickBot="1" x14ac:dyDescent="0.3">
      <c r="A42" s="24"/>
      <c r="B42" s="25"/>
      <c r="C42" s="25"/>
      <c r="D42" s="25"/>
      <c r="E42" s="26"/>
      <c r="F42" s="8">
        <f t="shared" si="0"/>
        <v>0</v>
      </c>
      <c r="G42" s="45"/>
      <c r="H42" s="54"/>
      <c r="I42" s="54"/>
      <c r="J42" s="7"/>
      <c r="K42" s="7"/>
      <c r="L42" s="7"/>
      <c r="M42" s="7"/>
      <c r="N42" s="7"/>
      <c r="O42" s="7"/>
      <c r="P42" s="7"/>
      <c r="Q42" s="7"/>
      <c r="R42" s="7"/>
      <c r="S42" s="7"/>
      <c r="T42" s="7"/>
      <c r="U42" s="7"/>
      <c r="V42" s="7"/>
      <c r="W42" s="7"/>
      <c r="X42" s="7"/>
      <c r="Y42" s="7"/>
      <c r="Z42" s="7"/>
      <c r="AA42" s="7"/>
      <c r="AB42" s="7"/>
      <c r="AC42" s="7"/>
      <c r="AD42" s="7"/>
      <c r="AE42" s="7"/>
      <c r="AF42" s="7"/>
      <c r="AG42" s="7"/>
      <c r="AH42" s="7"/>
      <c r="AI42" s="7"/>
      <c r="AJ42" s="128">
        <v>45545</v>
      </c>
      <c r="AK42" s="150">
        <v>38.130000000000003</v>
      </c>
      <c r="AM42" s="5"/>
      <c r="AO42" s="5"/>
      <c r="AQ42" s="5"/>
    </row>
    <row r="43" spans="1:43" x14ac:dyDescent="0.25">
      <c r="A43" s="18"/>
      <c r="B43" s="19" t="s">
        <v>10</v>
      </c>
      <c r="C43" s="20"/>
      <c r="D43" s="20"/>
      <c r="E43" s="21"/>
      <c r="F43" s="8">
        <f t="shared" si="0"/>
        <v>0</v>
      </c>
      <c r="G43" s="42"/>
      <c r="H43" s="55">
        <v>45565</v>
      </c>
      <c r="I43" s="54" t="s">
        <v>160</v>
      </c>
      <c r="J43" s="7"/>
      <c r="K43" s="7"/>
      <c r="L43" s="7"/>
      <c r="M43" s="7">
        <v>52.88</v>
      </c>
      <c r="N43" s="7"/>
      <c r="O43" s="7"/>
      <c r="P43" s="7"/>
      <c r="Q43" s="7"/>
      <c r="R43" s="7"/>
      <c r="S43" s="7"/>
      <c r="T43" s="7"/>
      <c r="U43" s="7"/>
      <c r="V43" s="7"/>
      <c r="W43" s="7"/>
      <c r="X43" s="7"/>
      <c r="Y43" s="7"/>
      <c r="Z43" s="7"/>
      <c r="AA43" s="7"/>
      <c r="AB43" s="7"/>
      <c r="AC43" s="7"/>
      <c r="AD43" s="7"/>
      <c r="AE43" s="7"/>
      <c r="AF43" s="7"/>
      <c r="AG43" s="7"/>
      <c r="AH43" s="7"/>
      <c r="AI43" s="7"/>
      <c r="AJ43" s="131">
        <v>45551</v>
      </c>
      <c r="AK43" s="156">
        <v>98.15</v>
      </c>
      <c r="AM43" s="5"/>
      <c r="AO43" s="5"/>
      <c r="AQ43" s="5"/>
    </row>
    <row r="44" spans="1:43" x14ac:dyDescent="0.25">
      <c r="A44" s="31"/>
      <c r="B44" s="32"/>
      <c r="C44" s="33"/>
      <c r="D44" s="33"/>
      <c r="E44" s="34"/>
      <c r="F44" s="8">
        <f t="shared" si="0"/>
        <v>0</v>
      </c>
      <c r="G44" s="46"/>
      <c r="H44" s="54"/>
      <c r="I44" s="54"/>
      <c r="J44" s="7"/>
      <c r="K44" s="7"/>
      <c r="L44" s="7"/>
      <c r="M44" s="7"/>
      <c r="N44" s="7"/>
      <c r="O44" s="7"/>
      <c r="P44" s="7"/>
      <c r="Q44" s="7"/>
      <c r="R44" s="7"/>
      <c r="S44" s="7"/>
      <c r="T44" s="7"/>
      <c r="U44" s="7"/>
      <c r="V44" s="7"/>
      <c r="W44" s="7"/>
      <c r="X44" s="7"/>
      <c r="Y44" s="7"/>
      <c r="Z44" s="7"/>
      <c r="AA44" s="7"/>
      <c r="AB44" s="7"/>
      <c r="AC44" s="7"/>
      <c r="AD44" s="7"/>
      <c r="AE44" s="7"/>
      <c r="AF44" s="7"/>
      <c r="AG44" s="7"/>
      <c r="AH44" s="7"/>
      <c r="AI44" s="7"/>
      <c r="AJ44" s="128">
        <v>45552</v>
      </c>
      <c r="AK44" s="150">
        <v>40</v>
      </c>
      <c r="AM44" s="5"/>
      <c r="AO44" s="5"/>
      <c r="AQ44" s="5"/>
    </row>
    <row r="45" spans="1:43" ht="15.75" thickBot="1" x14ac:dyDescent="0.3">
      <c r="A45" s="24"/>
      <c r="B45" s="25"/>
      <c r="C45" s="25"/>
      <c r="D45" s="25"/>
      <c r="E45" s="26"/>
      <c r="F45" s="8">
        <f t="shared" si="0"/>
        <v>0</v>
      </c>
      <c r="G45" s="45"/>
      <c r="H45" s="54"/>
      <c r="I45" s="54"/>
      <c r="J45" s="7"/>
      <c r="K45" s="7"/>
      <c r="L45" s="7"/>
      <c r="M45" s="7"/>
      <c r="N45" s="7"/>
      <c r="O45" s="7"/>
      <c r="P45" s="7"/>
      <c r="Q45" s="7"/>
      <c r="R45" s="7"/>
      <c r="S45" s="7"/>
      <c r="T45" s="7"/>
      <c r="U45" s="7"/>
      <c r="V45" s="7"/>
      <c r="W45" s="7"/>
      <c r="X45" s="7"/>
      <c r="Y45" s="7"/>
      <c r="Z45" s="7"/>
      <c r="AA45" s="7"/>
      <c r="AB45" s="7"/>
      <c r="AC45" s="7"/>
      <c r="AD45" s="7"/>
      <c r="AE45" s="7"/>
      <c r="AF45" s="7"/>
      <c r="AG45" s="7"/>
      <c r="AH45" s="7"/>
      <c r="AI45" s="7"/>
      <c r="AJ45" s="154">
        <v>45555</v>
      </c>
      <c r="AK45" s="155">
        <v>111.5</v>
      </c>
      <c r="AM45" s="5"/>
      <c r="AO45" s="5"/>
      <c r="AQ45" s="5"/>
    </row>
    <row r="46" spans="1:43" x14ac:dyDescent="0.25">
      <c r="A46" s="18"/>
      <c r="B46" s="19" t="s">
        <v>11</v>
      </c>
      <c r="C46" s="20"/>
      <c r="D46" s="20"/>
      <c r="E46" s="21"/>
      <c r="F46" s="8">
        <f t="shared" si="0"/>
        <v>0</v>
      </c>
      <c r="G46" s="42"/>
      <c r="H46" s="55">
        <v>45588</v>
      </c>
      <c r="I46" s="54" t="s">
        <v>160</v>
      </c>
      <c r="J46" s="7"/>
      <c r="K46" s="7"/>
      <c r="L46" s="7">
        <v>47.83</v>
      </c>
      <c r="M46" s="7"/>
      <c r="N46" s="7"/>
      <c r="O46" s="7"/>
      <c r="P46" s="7"/>
      <c r="Q46" s="7"/>
      <c r="R46" s="7"/>
      <c r="S46" s="7"/>
      <c r="T46" s="7"/>
      <c r="U46" s="7"/>
      <c r="V46" s="7"/>
      <c r="W46" s="7"/>
      <c r="X46" s="7"/>
      <c r="Y46" s="7"/>
      <c r="Z46" s="7"/>
      <c r="AA46" s="7"/>
      <c r="AB46" s="7"/>
      <c r="AC46" s="7"/>
      <c r="AD46" s="7"/>
      <c r="AE46" s="7"/>
      <c r="AF46" s="7"/>
      <c r="AG46" s="7"/>
      <c r="AH46" s="7"/>
      <c r="AI46" s="7"/>
      <c r="AJ46" s="131">
        <v>45555</v>
      </c>
      <c r="AK46" s="151">
        <v>15</v>
      </c>
      <c r="AM46" s="5"/>
      <c r="AO46" s="5"/>
      <c r="AQ46" s="5"/>
    </row>
    <row r="47" spans="1:43" x14ac:dyDescent="0.25">
      <c r="A47" s="36">
        <v>45461</v>
      </c>
      <c r="B47" s="10" t="s">
        <v>20</v>
      </c>
      <c r="C47" s="10" t="s">
        <v>40</v>
      </c>
      <c r="D47" s="10">
        <v>12.12</v>
      </c>
      <c r="E47" s="12">
        <v>2.5</v>
      </c>
      <c r="F47" s="8">
        <f t="shared" si="0"/>
        <v>30.299999999999997</v>
      </c>
      <c r="G47" s="47"/>
      <c r="H47" s="54"/>
      <c r="I47" s="54"/>
      <c r="J47" s="7"/>
      <c r="K47" s="7"/>
      <c r="L47" s="7"/>
      <c r="M47" s="7"/>
      <c r="N47" s="7"/>
      <c r="O47" s="7"/>
      <c r="P47" s="7"/>
      <c r="Q47" s="7"/>
      <c r="R47" s="7"/>
      <c r="S47" s="7"/>
      <c r="T47" s="7"/>
      <c r="U47" s="7"/>
      <c r="V47" s="7"/>
      <c r="W47" s="7"/>
      <c r="X47" s="7"/>
      <c r="Y47" s="7"/>
      <c r="Z47" s="7"/>
      <c r="AA47" s="7"/>
      <c r="AB47" s="7"/>
      <c r="AC47" s="7"/>
      <c r="AD47" s="7"/>
      <c r="AE47" s="7"/>
      <c r="AF47" s="7"/>
      <c r="AG47" s="7"/>
      <c r="AH47" s="7"/>
      <c r="AI47" s="7"/>
      <c r="AJ47" s="128">
        <v>45565</v>
      </c>
      <c r="AK47" s="150">
        <v>100</v>
      </c>
      <c r="AM47" s="5"/>
      <c r="AO47" s="5"/>
      <c r="AQ47" s="5"/>
    </row>
    <row r="48" spans="1:43" x14ac:dyDescent="0.25">
      <c r="A48" s="36">
        <v>45467</v>
      </c>
      <c r="B48" s="10" t="s">
        <v>20</v>
      </c>
      <c r="C48" s="10" t="s">
        <v>41</v>
      </c>
      <c r="D48" s="10">
        <v>25</v>
      </c>
      <c r="E48" s="12">
        <v>2.5</v>
      </c>
      <c r="F48" s="8">
        <f t="shared" si="0"/>
        <v>62.5</v>
      </c>
      <c r="G48" s="47"/>
      <c r="H48" s="54"/>
      <c r="I48" s="54"/>
      <c r="J48" s="7"/>
      <c r="K48" s="7"/>
      <c r="L48" s="7"/>
      <c r="M48" s="7"/>
      <c r="N48" s="7"/>
      <c r="O48" s="7"/>
      <c r="P48" s="7"/>
      <c r="Q48" s="7"/>
      <c r="R48" s="7"/>
      <c r="S48" s="7"/>
      <c r="T48" s="7"/>
      <c r="U48" s="7"/>
      <c r="V48" s="7"/>
      <c r="W48" s="7"/>
      <c r="X48" s="7"/>
      <c r="Y48" s="7"/>
      <c r="Z48" s="7"/>
      <c r="AA48" s="7"/>
      <c r="AB48" s="7"/>
      <c r="AC48" s="7"/>
      <c r="AD48" s="7"/>
      <c r="AE48" s="7"/>
      <c r="AF48" s="7"/>
      <c r="AG48" s="7"/>
      <c r="AH48" s="7"/>
      <c r="AI48" s="7"/>
      <c r="AJ48" s="128">
        <v>45578</v>
      </c>
      <c r="AK48" s="150">
        <v>50.02</v>
      </c>
      <c r="AM48" s="5"/>
      <c r="AO48" s="5"/>
      <c r="AQ48" s="5"/>
    </row>
    <row r="49" spans="1:43" x14ac:dyDescent="0.25">
      <c r="A49" s="36">
        <v>45467</v>
      </c>
      <c r="B49" s="10" t="s">
        <v>42</v>
      </c>
      <c r="C49" s="10" t="s">
        <v>41</v>
      </c>
      <c r="D49" s="10">
        <v>17</v>
      </c>
      <c r="E49" s="12">
        <v>2</v>
      </c>
      <c r="F49" s="8">
        <f t="shared" si="0"/>
        <v>34</v>
      </c>
      <c r="G49" s="47"/>
      <c r="H49" s="54"/>
      <c r="I49" s="54"/>
      <c r="J49" s="7"/>
      <c r="K49" s="7"/>
      <c r="L49" s="7"/>
      <c r="M49" s="7"/>
      <c r="N49" s="7"/>
      <c r="O49" s="7"/>
      <c r="P49" s="7"/>
      <c r="Q49" s="7"/>
      <c r="R49" s="7"/>
      <c r="S49" s="7"/>
      <c r="T49" s="7"/>
      <c r="U49" s="7"/>
      <c r="V49" s="7"/>
      <c r="W49" s="7"/>
      <c r="X49" s="7"/>
      <c r="Y49" s="7"/>
      <c r="Z49" s="7"/>
      <c r="AA49" s="7"/>
      <c r="AB49" s="7"/>
      <c r="AC49" s="7"/>
      <c r="AD49" s="7"/>
      <c r="AE49" s="7"/>
      <c r="AF49" s="7"/>
      <c r="AG49" s="7"/>
      <c r="AH49" s="7"/>
      <c r="AI49" s="7"/>
      <c r="AJ49" s="128">
        <v>45584</v>
      </c>
      <c r="AK49" s="150">
        <v>30</v>
      </c>
      <c r="AM49" s="5"/>
      <c r="AO49" s="5"/>
      <c r="AQ49" s="5"/>
    </row>
    <row r="50" spans="1:43" x14ac:dyDescent="0.25">
      <c r="A50" s="36">
        <v>45467</v>
      </c>
      <c r="B50" s="10" t="s">
        <v>30</v>
      </c>
      <c r="C50" s="10" t="s">
        <v>41</v>
      </c>
      <c r="D50" s="10">
        <v>24</v>
      </c>
      <c r="E50" s="12">
        <v>3</v>
      </c>
      <c r="F50" s="8">
        <f t="shared" si="0"/>
        <v>72</v>
      </c>
      <c r="G50" s="47"/>
      <c r="H50" s="54"/>
      <c r="I50" s="54"/>
      <c r="J50" s="7"/>
      <c r="K50" s="7"/>
      <c r="L50" s="7"/>
      <c r="M50" s="7"/>
      <c r="N50" s="7"/>
      <c r="O50" s="7"/>
      <c r="P50" s="7"/>
      <c r="Q50" s="7"/>
      <c r="R50" s="7"/>
      <c r="S50" s="7"/>
      <c r="T50" s="7"/>
      <c r="U50" s="7"/>
      <c r="V50" s="7"/>
      <c r="W50" s="7"/>
      <c r="X50" s="7"/>
      <c r="Y50" s="7"/>
      <c r="Z50" s="7"/>
      <c r="AA50" s="7"/>
      <c r="AB50" s="7"/>
      <c r="AC50" s="7"/>
      <c r="AD50" s="7"/>
      <c r="AE50" s="7"/>
      <c r="AF50" s="7"/>
      <c r="AG50" s="7"/>
      <c r="AH50" s="7"/>
      <c r="AI50" s="7"/>
      <c r="AJ50" s="128">
        <v>45590</v>
      </c>
      <c r="AK50" s="150">
        <v>20</v>
      </c>
      <c r="AM50" s="5"/>
      <c r="AO50" s="5"/>
      <c r="AQ50" s="5"/>
    </row>
    <row r="51" spans="1:43" x14ac:dyDescent="0.25">
      <c r="A51" s="36">
        <v>45531</v>
      </c>
      <c r="B51" s="10" t="s">
        <v>33</v>
      </c>
      <c r="C51" s="10" t="s">
        <v>43</v>
      </c>
      <c r="D51" s="10">
        <v>0.61599999999999999</v>
      </c>
      <c r="E51" s="12">
        <v>6</v>
      </c>
      <c r="F51" s="8">
        <f t="shared" si="0"/>
        <v>3.6959999999999997</v>
      </c>
      <c r="G51" s="47"/>
      <c r="H51" s="54"/>
      <c r="I51" s="54"/>
      <c r="J51" s="7"/>
      <c r="K51" s="7"/>
      <c r="L51" s="7"/>
      <c r="M51" s="7"/>
      <c r="N51" s="7"/>
      <c r="O51" s="7"/>
      <c r="P51" s="7"/>
      <c r="Q51" s="7"/>
      <c r="R51" s="7"/>
      <c r="S51" s="7"/>
      <c r="T51" s="7"/>
      <c r="U51" s="7"/>
      <c r="V51" s="7"/>
      <c r="W51" s="7"/>
      <c r="X51" s="7"/>
      <c r="Y51" s="7"/>
      <c r="Z51" s="7"/>
      <c r="AA51" s="7"/>
      <c r="AB51" s="7"/>
      <c r="AC51" s="7"/>
      <c r="AD51" s="7"/>
      <c r="AE51" s="7"/>
      <c r="AF51" s="7"/>
      <c r="AG51" s="7"/>
      <c r="AH51" s="7"/>
      <c r="AI51" s="7"/>
      <c r="AJ51" s="128">
        <v>45593</v>
      </c>
      <c r="AK51" s="150">
        <v>20</v>
      </c>
      <c r="AM51" s="5"/>
      <c r="AO51" s="5"/>
      <c r="AQ51" s="5"/>
    </row>
    <row r="52" spans="1:43" x14ac:dyDescent="0.25">
      <c r="A52" s="36">
        <v>45531</v>
      </c>
      <c r="B52" s="10" t="s">
        <v>42</v>
      </c>
      <c r="C52" s="10" t="s">
        <v>43</v>
      </c>
      <c r="D52" s="10">
        <v>6.14</v>
      </c>
      <c r="E52" s="12">
        <v>2</v>
      </c>
      <c r="F52" s="8">
        <f t="shared" si="0"/>
        <v>12.28</v>
      </c>
      <c r="G52" s="47"/>
      <c r="H52" s="54"/>
      <c r="I52" s="54"/>
      <c r="J52" s="7"/>
      <c r="K52" s="7"/>
      <c r="L52" s="7"/>
      <c r="M52" s="7"/>
      <c r="N52" s="7"/>
      <c r="O52" s="7"/>
      <c r="P52" s="7"/>
      <c r="Q52" s="7"/>
      <c r="R52" s="7"/>
      <c r="S52" s="7"/>
      <c r="T52" s="7"/>
      <c r="U52" s="7"/>
      <c r="V52" s="7"/>
      <c r="W52" s="7"/>
      <c r="X52" s="7"/>
      <c r="Y52" s="7"/>
      <c r="Z52" s="7"/>
      <c r="AA52" s="7"/>
      <c r="AB52" s="7"/>
      <c r="AC52" s="7"/>
      <c r="AD52" s="7"/>
      <c r="AE52" s="7"/>
      <c r="AF52" s="7"/>
      <c r="AG52" s="7"/>
      <c r="AH52" s="7"/>
      <c r="AI52" s="7"/>
      <c r="AJ52" s="128">
        <v>45594</v>
      </c>
      <c r="AK52" s="150">
        <v>24</v>
      </c>
      <c r="AM52" s="5"/>
      <c r="AO52" s="5"/>
      <c r="AQ52" s="5"/>
    </row>
    <row r="53" spans="1:43" x14ac:dyDescent="0.25">
      <c r="A53" s="36">
        <v>45566</v>
      </c>
      <c r="B53" s="10" t="s">
        <v>20</v>
      </c>
      <c r="C53" s="10" t="s">
        <v>44</v>
      </c>
      <c r="D53" s="10">
        <v>15.24</v>
      </c>
      <c r="E53" s="12">
        <v>2.5</v>
      </c>
      <c r="F53" s="8">
        <f t="shared" si="0"/>
        <v>38.1</v>
      </c>
      <c r="G53" s="47"/>
      <c r="H53" s="54"/>
      <c r="I53" s="54"/>
      <c r="J53" s="7"/>
      <c r="K53" s="7"/>
      <c r="L53" s="7"/>
      <c r="M53" s="7"/>
      <c r="N53" s="7"/>
      <c r="O53" s="7"/>
      <c r="P53" s="7"/>
      <c r="Q53" s="7"/>
      <c r="R53" s="7"/>
      <c r="S53" s="7"/>
      <c r="T53" s="7"/>
      <c r="U53" s="7"/>
      <c r="V53" s="7"/>
      <c r="W53" s="7"/>
      <c r="X53" s="7"/>
      <c r="Y53" s="7"/>
      <c r="Z53" s="7"/>
      <c r="AA53" s="7"/>
      <c r="AB53" s="7"/>
      <c r="AC53" s="7"/>
      <c r="AD53" s="7"/>
      <c r="AE53" s="7"/>
      <c r="AF53" s="7"/>
      <c r="AG53" s="7"/>
      <c r="AH53" s="7"/>
      <c r="AI53" s="7"/>
      <c r="AJ53" s="128">
        <v>45595</v>
      </c>
      <c r="AK53" s="150">
        <v>50</v>
      </c>
      <c r="AM53" s="5"/>
      <c r="AO53" s="5"/>
      <c r="AQ53" s="5"/>
    </row>
    <row r="54" spans="1:43" x14ac:dyDescent="0.25">
      <c r="A54" s="37">
        <v>45566</v>
      </c>
      <c r="B54" s="10" t="s">
        <v>30</v>
      </c>
      <c r="C54" s="10" t="s">
        <v>44</v>
      </c>
      <c r="D54" s="10">
        <v>7</v>
      </c>
      <c r="E54" s="12">
        <v>2</v>
      </c>
      <c r="F54" s="8">
        <f t="shared" si="0"/>
        <v>14</v>
      </c>
      <c r="G54" s="47"/>
      <c r="H54" s="54"/>
      <c r="I54" s="54"/>
      <c r="J54" s="7"/>
      <c r="K54" s="7"/>
      <c r="L54" s="7"/>
      <c r="M54" s="7"/>
      <c r="N54" s="7"/>
      <c r="O54" s="7"/>
      <c r="P54" s="7"/>
      <c r="Q54" s="7"/>
      <c r="R54" s="7"/>
      <c r="S54" s="7"/>
      <c r="T54" s="7"/>
      <c r="U54" s="7"/>
      <c r="V54" s="7"/>
      <c r="W54" s="7"/>
      <c r="X54" s="7"/>
      <c r="Y54" s="7"/>
      <c r="Z54" s="7"/>
      <c r="AA54" s="7"/>
      <c r="AB54" s="7"/>
      <c r="AC54" s="7"/>
      <c r="AD54" s="7"/>
      <c r="AE54" s="7"/>
      <c r="AF54" s="7"/>
      <c r="AG54" s="7"/>
      <c r="AH54" s="7"/>
      <c r="AI54" s="7"/>
      <c r="AJ54" s="131">
        <v>45604</v>
      </c>
      <c r="AK54" s="151">
        <v>20</v>
      </c>
      <c r="AM54" s="5"/>
      <c r="AO54" s="5"/>
      <c r="AQ54" s="5"/>
    </row>
    <row r="55" spans="1:43" x14ac:dyDescent="0.25">
      <c r="A55" s="37">
        <v>45566</v>
      </c>
      <c r="B55" s="10" t="s">
        <v>45</v>
      </c>
      <c r="C55" s="10" t="s">
        <v>44</v>
      </c>
      <c r="D55" s="10">
        <v>0.28000000000000003</v>
      </c>
      <c r="E55" s="12">
        <v>5</v>
      </c>
      <c r="F55" s="8">
        <f t="shared" si="0"/>
        <v>1.4000000000000001</v>
      </c>
      <c r="G55" s="47"/>
      <c r="H55" s="54"/>
      <c r="I55" s="54"/>
      <c r="J55" s="7"/>
      <c r="K55" s="7"/>
      <c r="L55" s="7"/>
      <c r="M55" s="7"/>
      <c r="N55" s="7"/>
      <c r="O55" s="7"/>
      <c r="P55" s="7"/>
      <c r="Q55" s="7"/>
      <c r="R55" s="7"/>
      <c r="S55" s="7"/>
      <c r="T55" s="7"/>
      <c r="U55" s="7"/>
      <c r="V55" s="7"/>
      <c r="W55" s="7"/>
      <c r="X55" s="7"/>
      <c r="Y55" s="7"/>
      <c r="Z55" s="7"/>
      <c r="AA55" s="7"/>
      <c r="AB55" s="7"/>
      <c r="AC55" s="7"/>
      <c r="AD55" s="7"/>
      <c r="AE55" s="7"/>
      <c r="AF55" s="7"/>
      <c r="AG55" s="7"/>
      <c r="AH55" s="7"/>
      <c r="AI55" s="7"/>
      <c r="AJ55" s="131">
        <v>45604</v>
      </c>
      <c r="AK55" s="156">
        <v>196.3</v>
      </c>
      <c r="AM55" s="5"/>
      <c r="AO55" s="5"/>
      <c r="AQ55" s="5"/>
    </row>
    <row r="56" spans="1:43" x14ac:dyDescent="0.25">
      <c r="A56" s="37">
        <v>45566</v>
      </c>
      <c r="B56" s="10" t="s">
        <v>27</v>
      </c>
      <c r="C56" s="10" t="s">
        <v>44</v>
      </c>
      <c r="D56" s="10">
        <v>0.5</v>
      </c>
      <c r="E56" s="12">
        <v>4</v>
      </c>
      <c r="F56" s="8">
        <f t="shared" si="0"/>
        <v>2</v>
      </c>
      <c r="G56" s="47"/>
      <c r="H56" s="54"/>
      <c r="I56" s="54"/>
      <c r="J56" s="7"/>
      <c r="K56" s="7"/>
      <c r="L56" s="7"/>
      <c r="M56" s="7"/>
      <c r="N56" s="7"/>
      <c r="O56" s="7"/>
      <c r="P56" s="7"/>
      <c r="Q56" s="7"/>
      <c r="R56" s="7"/>
      <c r="S56" s="7"/>
      <c r="T56" s="7"/>
      <c r="U56" s="7"/>
      <c r="V56" s="7"/>
      <c r="W56" s="7"/>
      <c r="X56" s="7"/>
      <c r="Y56" s="7"/>
      <c r="Z56" s="7"/>
      <c r="AA56" s="7"/>
      <c r="AB56" s="7"/>
      <c r="AC56" s="7"/>
      <c r="AD56" s="7"/>
      <c r="AE56" s="7"/>
      <c r="AF56" s="7"/>
      <c r="AG56" s="7"/>
      <c r="AH56" s="7"/>
      <c r="AI56" s="7"/>
      <c r="AJ56" s="153">
        <v>45606</v>
      </c>
      <c r="AK56" s="151">
        <v>125</v>
      </c>
      <c r="AM56" s="5"/>
      <c r="AO56" s="5"/>
      <c r="AQ56" s="5"/>
    </row>
    <row r="57" spans="1:43" x14ac:dyDescent="0.25">
      <c r="A57" s="37">
        <v>45566</v>
      </c>
      <c r="B57" s="10" t="s">
        <v>27</v>
      </c>
      <c r="C57" s="10"/>
      <c r="D57" s="10"/>
      <c r="E57" s="12"/>
      <c r="F57" s="8">
        <f t="shared" si="0"/>
        <v>0</v>
      </c>
      <c r="G57" s="47"/>
      <c r="H57" s="54"/>
      <c r="I57" s="54"/>
      <c r="J57" s="7"/>
      <c r="K57" s="7"/>
      <c r="L57" s="7"/>
      <c r="M57" s="7"/>
      <c r="N57" s="7"/>
      <c r="O57" s="7"/>
      <c r="P57" s="7"/>
      <c r="Q57" s="7"/>
      <c r="R57" s="7"/>
      <c r="S57" s="7"/>
      <c r="T57" s="7"/>
      <c r="U57" s="7"/>
      <c r="V57" s="7"/>
      <c r="W57" s="7"/>
      <c r="X57" s="7"/>
      <c r="Y57" s="7"/>
      <c r="Z57" s="7"/>
      <c r="AA57" s="7"/>
      <c r="AB57" s="7"/>
      <c r="AC57" s="7"/>
      <c r="AD57" s="7"/>
      <c r="AE57" s="7"/>
      <c r="AF57" s="7"/>
      <c r="AG57" s="7"/>
      <c r="AH57" s="7"/>
      <c r="AI57" s="7"/>
      <c r="AK57" s="5"/>
      <c r="AM57" s="5"/>
      <c r="AO57" s="5"/>
      <c r="AQ57" s="5"/>
    </row>
    <row r="58" spans="1:43" x14ac:dyDescent="0.25">
      <c r="A58" s="37" t="s">
        <v>46</v>
      </c>
      <c r="B58" s="10"/>
      <c r="C58" s="10"/>
      <c r="D58" s="10"/>
      <c r="E58" s="12"/>
      <c r="F58" s="8">
        <f t="shared" si="0"/>
        <v>0</v>
      </c>
      <c r="G58" s="47"/>
      <c r="H58" s="54"/>
      <c r="I58" s="54"/>
      <c r="J58" s="7"/>
      <c r="K58" s="7"/>
      <c r="L58" s="7"/>
      <c r="M58" s="7"/>
      <c r="N58" s="7"/>
      <c r="O58" s="7"/>
      <c r="P58" s="7"/>
      <c r="Q58" s="7"/>
      <c r="R58" s="7"/>
      <c r="S58" s="7"/>
      <c r="T58" s="7"/>
      <c r="U58" s="7"/>
      <c r="V58" s="7"/>
      <c r="W58" s="7"/>
      <c r="X58" s="7"/>
      <c r="Y58" s="7"/>
      <c r="Z58" s="7"/>
      <c r="AA58" s="7"/>
      <c r="AB58" s="7"/>
      <c r="AC58" s="7"/>
      <c r="AD58" s="7"/>
      <c r="AE58" s="7"/>
      <c r="AF58" s="7"/>
      <c r="AG58" s="7"/>
      <c r="AH58" s="7"/>
      <c r="AI58" s="7"/>
      <c r="AJ58" s="105"/>
      <c r="AK58" s="5"/>
      <c r="AM58" s="5"/>
      <c r="AO58" s="5"/>
      <c r="AQ58" s="5"/>
    </row>
    <row r="59" spans="1:43" x14ac:dyDescent="0.25">
      <c r="A59" s="5">
        <v>272.58</v>
      </c>
      <c r="B59" s="5"/>
      <c r="C59" s="10"/>
      <c r="D59" s="10"/>
      <c r="E59" s="12"/>
      <c r="F59" s="8">
        <f t="shared" si="0"/>
        <v>0</v>
      </c>
      <c r="G59" s="47"/>
      <c r="H59" s="54"/>
      <c r="I59" s="54"/>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5"/>
      <c r="AK59" s="5"/>
      <c r="AM59" s="5"/>
      <c r="AO59" s="5"/>
      <c r="AQ59" s="5"/>
    </row>
    <row r="60" spans="1:43" x14ac:dyDescent="0.25">
      <c r="A60" s="5" t="s">
        <v>39</v>
      </c>
      <c r="B60" s="6"/>
      <c r="C60" s="10"/>
      <c r="D60" s="10"/>
      <c r="E60" s="12"/>
      <c r="F60" s="8">
        <f t="shared" si="0"/>
        <v>0</v>
      </c>
      <c r="G60" s="47"/>
      <c r="H60" s="54"/>
      <c r="I60" s="54"/>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5"/>
      <c r="AK60" s="5"/>
      <c r="AM60" s="5"/>
      <c r="AO60" s="5"/>
      <c r="AQ60" s="5"/>
    </row>
    <row r="61" spans="1:43" x14ac:dyDescent="0.25">
      <c r="A61" s="23">
        <v>45566</v>
      </c>
      <c r="B61" s="5" t="s">
        <v>20</v>
      </c>
      <c r="C61" s="5" t="s">
        <v>29</v>
      </c>
      <c r="D61" s="5">
        <v>15.24</v>
      </c>
      <c r="E61" s="7">
        <v>2.5</v>
      </c>
      <c r="F61" s="8">
        <f t="shared" si="0"/>
        <v>38.1</v>
      </c>
      <c r="G61" s="43"/>
      <c r="H61" s="54"/>
      <c r="I61" s="54"/>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05"/>
      <c r="AK61" s="5"/>
      <c r="AM61" s="5"/>
      <c r="AO61" s="5"/>
      <c r="AQ61" s="5"/>
    </row>
    <row r="62" spans="1:43" x14ac:dyDescent="0.25">
      <c r="A62" s="23">
        <v>45566</v>
      </c>
      <c r="B62" s="5" t="s">
        <v>30</v>
      </c>
      <c r="C62" s="5" t="s">
        <v>29</v>
      </c>
      <c r="D62" s="5">
        <v>7</v>
      </c>
      <c r="E62" s="7">
        <v>2</v>
      </c>
      <c r="F62" s="8">
        <f t="shared" si="0"/>
        <v>14</v>
      </c>
      <c r="G62" s="43"/>
      <c r="H62" s="54"/>
      <c r="I62" s="54"/>
      <c r="J62" s="7"/>
      <c r="K62" s="7"/>
      <c r="L62" s="7"/>
      <c r="M62" s="7"/>
      <c r="N62" s="7"/>
      <c r="O62" s="7"/>
      <c r="P62" s="7"/>
      <c r="Q62" s="7"/>
      <c r="R62" s="7"/>
      <c r="S62" s="7"/>
      <c r="T62" s="7"/>
      <c r="U62" s="7"/>
      <c r="V62" s="7"/>
      <c r="W62" s="7"/>
      <c r="X62" s="7"/>
      <c r="Y62" s="7"/>
      <c r="Z62" s="7"/>
      <c r="AA62" s="7"/>
      <c r="AB62" s="7"/>
      <c r="AC62" s="7"/>
      <c r="AD62" s="7"/>
      <c r="AE62" s="7"/>
      <c r="AF62" s="7"/>
      <c r="AG62" s="7"/>
      <c r="AH62" s="7"/>
      <c r="AI62" s="7"/>
      <c r="AJ62" s="105"/>
      <c r="AK62" s="5"/>
      <c r="AM62" s="5"/>
      <c r="AO62" s="5"/>
      <c r="AQ62" s="5"/>
    </row>
    <row r="63" spans="1:43" x14ac:dyDescent="0.25">
      <c r="A63" s="23">
        <v>45566</v>
      </c>
      <c r="B63" s="5" t="s">
        <v>31</v>
      </c>
      <c r="C63" s="5" t="s">
        <v>29</v>
      </c>
      <c r="D63" s="5">
        <v>0.28000000000000003</v>
      </c>
      <c r="E63" s="7">
        <v>1.4</v>
      </c>
      <c r="F63" s="8">
        <f t="shared" si="0"/>
        <v>0.39200000000000002</v>
      </c>
      <c r="G63" s="43"/>
      <c r="H63" s="54"/>
      <c r="I63" s="54"/>
      <c r="J63" s="7"/>
      <c r="K63" s="7"/>
      <c r="L63" s="7"/>
      <c r="M63" s="7"/>
      <c r="N63" s="7"/>
      <c r="O63" s="7"/>
      <c r="P63" s="7"/>
      <c r="Q63" s="7"/>
      <c r="R63" s="7"/>
      <c r="S63" s="7"/>
      <c r="T63" s="7"/>
      <c r="U63" s="7"/>
      <c r="V63" s="7"/>
      <c r="W63" s="7"/>
      <c r="X63" s="7"/>
      <c r="Y63" s="7"/>
      <c r="Z63" s="7"/>
      <c r="AA63" s="7"/>
      <c r="AB63" s="7"/>
      <c r="AC63" s="7"/>
      <c r="AD63" s="7"/>
      <c r="AE63" s="7"/>
      <c r="AF63" s="7"/>
      <c r="AG63" s="7"/>
      <c r="AH63" s="7"/>
      <c r="AI63" s="7"/>
      <c r="AJ63" s="105"/>
      <c r="AK63" s="5"/>
      <c r="AM63" s="5"/>
      <c r="AO63" s="5"/>
      <c r="AQ63" s="5"/>
    </row>
    <row r="64" spans="1:43" x14ac:dyDescent="0.25">
      <c r="A64" s="23">
        <v>45566</v>
      </c>
      <c r="B64" s="5" t="s">
        <v>27</v>
      </c>
      <c r="C64" s="5" t="s">
        <v>29</v>
      </c>
      <c r="D64" s="5">
        <v>0.5</v>
      </c>
      <c r="E64" s="7">
        <v>4</v>
      </c>
      <c r="F64" s="8">
        <f t="shared" si="0"/>
        <v>2</v>
      </c>
      <c r="G64" s="43"/>
      <c r="H64" s="54"/>
      <c r="I64" s="54"/>
      <c r="J64" s="7"/>
      <c r="K64" s="7"/>
      <c r="L64" s="7"/>
      <c r="M64" s="7"/>
      <c r="N64" s="7"/>
      <c r="O64" s="7"/>
      <c r="P64" s="7"/>
      <c r="Q64" s="7"/>
      <c r="R64" s="7"/>
      <c r="S64" s="7"/>
      <c r="T64" s="7"/>
      <c r="U64" s="7"/>
      <c r="V64" s="7"/>
      <c r="W64" s="7"/>
      <c r="X64" s="7"/>
      <c r="Y64" s="7"/>
      <c r="Z64" s="7"/>
      <c r="AA64" s="7"/>
      <c r="AB64" s="7"/>
      <c r="AC64" s="7"/>
      <c r="AD64" s="7"/>
      <c r="AE64" s="7"/>
      <c r="AF64" s="7"/>
      <c r="AG64" s="7"/>
      <c r="AH64" s="7"/>
      <c r="AI64" s="7"/>
      <c r="AJ64" s="105"/>
      <c r="AK64" s="5"/>
      <c r="AM64" s="5"/>
      <c r="AO64" s="5"/>
      <c r="AQ64" s="5"/>
    </row>
    <row r="65" spans="1:43" x14ac:dyDescent="0.25">
      <c r="A65" s="23">
        <v>45572</v>
      </c>
      <c r="B65" s="5" t="s">
        <v>20</v>
      </c>
      <c r="C65" s="5" t="s">
        <v>32</v>
      </c>
      <c r="D65" s="5">
        <v>24.7</v>
      </c>
      <c r="E65" s="7">
        <v>2.5</v>
      </c>
      <c r="F65" s="8">
        <f t="shared" si="0"/>
        <v>61.75</v>
      </c>
      <c r="G65" s="43"/>
      <c r="H65" s="54"/>
      <c r="I65" s="54"/>
      <c r="J65" s="7"/>
      <c r="K65" s="7"/>
      <c r="L65" s="7"/>
      <c r="M65" s="7"/>
      <c r="N65" s="7"/>
      <c r="O65" s="7"/>
      <c r="P65" s="7"/>
      <c r="Q65" s="7"/>
      <c r="R65" s="7"/>
      <c r="S65" s="7"/>
      <c r="T65" s="7"/>
      <c r="U65" s="7"/>
      <c r="V65" s="7"/>
      <c r="W65" s="7"/>
      <c r="X65" s="7"/>
      <c r="Y65" s="7"/>
      <c r="Z65" s="7"/>
      <c r="AA65" s="7"/>
      <c r="AB65" s="7"/>
      <c r="AC65" s="7"/>
      <c r="AD65" s="7"/>
      <c r="AE65" s="7"/>
      <c r="AF65" s="7"/>
      <c r="AG65" s="7"/>
      <c r="AH65" s="7"/>
      <c r="AI65" s="7"/>
      <c r="AJ65" s="105"/>
      <c r="AK65" s="5"/>
      <c r="AM65" s="5"/>
      <c r="AO65" s="5"/>
      <c r="AQ65" s="5"/>
    </row>
    <row r="66" spans="1:43" x14ac:dyDescent="0.25">
      <c r="A66" s="23">
        <v>45580</v>
      </c>
      <c r="B66" s="5" t="s">
        <v>33</v>
      </c>
      <c r="C66" s="5" t="s">
        <v>34</v>
      </c>
      <c r="D66" s="5">
        <v>8</v>
      </c>
      <c r="E66" s="7">
        <v>3</v>
      </c>
      <c r="F66" s="8">
        <f t="shared" si="0"/>
        <v>24</v>
      </c>
      <c r="G66" s="43"/>
      <c r="H66" s="54"/>
      <c r="I66" s="54"/>
      <c r="J66" s="7"/>
      <c r="K66" s="7"/>
      <c r="L66" s="7"/>
      <c r="M66" s="7"/>
      <c r="N66" s="7"/>
      <c r="O66" s="7"/>
      <c r="P66" s="7"/>
      <c r="Q66" s="7"/>
      <c r="R66" s="7"/>
      <c r="S66" s="7"/>
      <c r="T66" s="7"/>
      <c r="U66" s="7"/>
      <c r="V66" s="7"/>
      <c r="W66" s="7"/>
      <c r="X66" s="7"/>
      <c r="Y66" s="7"/>
      <c r="Z66" s="7"/>
      <c r="AA66" s="7"/>
      <c r="AB66" s="7"/>
      <c r="AC66" s="7"/>
      <c r="AD66" s="7"/>
      <c r="AE66" s="7"/>
      <c r="AF66" s="7"/>
      <c r="AG66" s="7"/>
      <c r="AH66" s="7"/>
      <c r="AI66" s="7"/>
      <c r="AJ66" s="105"/>
      <c r="AK66" s="5"/>
      <c r="AM66" s="5"/>
      <c r="AO66" s="5"/>
      <c r="AQ66" s="5"/>
    </row>
    <row r="67" spans="1:43" x14ac:dyDescent="0.25">
      <c r="A67" s="23">
        <v>45580</v>
      </c>
      <c r="B67" s="5" t="s">
        <v>35</v>
      </c>
      <c r="C67" s="5" t="s">
        <v>34</v>
      </c>
      <c r="D67" s="5">
        <v>8</v>
      </c>
      <c r="E67" s="7">
        <v>2</v>
      </c>
      <c r="F67" s="8">
        <f t="shared" si="0"/>
        <v>16</v>
      </c>
      <c r="G67" s="43"/>
      <c r="H67" s="54"/>
      <c r="I67" s="54"/>
      <c r="J67" s="7"/>
      <c r="K67" s="7"/>
      <c r="L67" s="7"/>
      <c r="M67" s="7"/>
      <c r="N67" s="7"/>
      <c r="O67" s="7"/>
      <c r="P67" s="7"/>
      <c r="Q67" s="7"/>
      <c r="R67" s="7"/>
      <c r="S67" s="7"/>
      <c r="T67" s="7"/>
      <c r="U67" s="7"/>
      <c r="V67" s="7"/>
      <c r="W67" s="7"/>
      <c r="X67" s="7"/>
      <c r="Y67" s="7"/>
      <c r="Z67" s="7"/>
      <c r="AA67" s="7"/>
      <c r="AB67" s="7"/>
      <c r="AC67" s="7"/>
      <c r="AD67" s="7"/>
      <c r="AE67" s="7"/>
      <c r="AF67" s="7"/>
      <c r="AG67" s="7"/>
      <c r="AH67" s="7"/>
      <c r="AI67" s="7"/>
      <c r="AJ67" s="105"/>
      <c r="AK67" s="5"/>
      <c r="AM67" s="5"/>
      <c r="AO67" s="5"/>
      <c r="AQ67" s="5"/>
    </row>
    <row r="68" spans="1:43" x14ac:dyDescent="0.25">
      <c r="A68" s="23">
        <v>45587</v>
      </c>
      <c r="B68" s="5" t="s">
        <v>27</v>
      </c>
      <c r="C68" s="5" t="s">
        <v>36</v>
      </c>
      <c r="D68" s="5">
        <v>0.5</v>
      </c>
      <c r="E68" s="7">
        <v>4</v>
      </c>
      <c r="F68" s="8">
        <f t="shared" si="0"/>
        <v>2</v>
      </c>
      <c r="G68" s="43"/>
      <c r="H68" s="55">
        <v>45594</v>
      </c>
      <c r="I68" s="54" t="s">
        <v>106</v>
      </c>
      <c r="J68" s="7"/>
      <c r="K68" s="7"/>
      <c r="L68" s="7"/>
      <c r="M68" s="7"/>
      <c r="N68" s="7"/>
      <c r="O68" s="7"/>
      <c r="P68" s="7"/>
      <c r="Q68" s="7"/>
      <c r="R68" s="7"/>
      <c r="S68" s="7"/>
      <c r="T68" s="7"/>
      <c r="U68" s="7"/>
      <c r="V68" s="7"/>
      <c r="W68" s="7"/>
      <c r="X68" s="7"/>
      <c r="Y68" s="7"/>
      <c r="Z68" s="7"/>
      <c r="AA68" s="7"/>
      <c r="AB68" s="7"/>
      <c r="AC68" s="7"/>
      <c r="AD68" s="7"/>
      <c r="AE68" s="7"/>
      <c r="AF68" s="7"/>
      <c r="AG68" s="7"/>
      <c r="AH68" s="7"/>
      <c r="AI68" s="7"/>
      <c r="AJ68" s="105"/>
      <c r="AK68" s="5"/>
      <c r="AM68" s="5"/>
      <c r="AO68" s="5"/>
      <c r="AQ68" s="5"/>
    </row>
    <row r="69" spans="1:43" ht="15.75" thickBot="1" x14ac:dyDescent="0.3">
      <c r="A69" s="24"/>
      <c r="B69" s="25"/>
      <c r="C69" s="25"/>
      <c r="D69" s="25"/>
      <c r="E69" s="26"/>
      <c r="F69" s="8">
        <f t="shared" si="0"/>
        <v>0</v>
      </c>
      <c r="G69" s="45"/>
      <c r="H69" s="55">
        <v>45595</v>
      </c>
      <c r="I69" s="54" t="s">
        <v>106</v>
      </c>
      <c r="J69" s="7"/>
      <c r="K69" s="7"/>
      <c r="L69" s="7">
        <v>36.42</v>
      </c>
      <c r="M69" s="7"/>
      <c r="N69" s="7"/>
      <c r="O69" s="7"/>
      <c r="P69" s="7"/>
      <c r="Q69" s="7"/>
      <c r="R69" s="7"/>
      <c r="S69" s="7"/>
      <c r="T69" s="7">
        <v>24.48</v>
      </c>
      <c r="U69" s="7"/>
      <c r="V69" s="7"/>
      <c r="W69" s="7"/>
      <c r="X69" s="7"/>
      <c r="Y69" s="7"/>
      <c r="Z69" s="7"/>
      <c r="AA69" s="7"/>
      <c r="AB69" s="7"/>
      <c r="AC69" s="7"/>
      <c r="AD69" s="7"/>
      <c r="AE69" s="7"/>
      <c r="AF69" s="7">
        <v>19.55</v>
      </c>
      <c r="AG69" s="7"/>
      <c r="AH69" s="7"/>
      <c r="AI69" s="7"/>
      <c r="AJ69" s="105"/>
      <c r="AK69" s="5"/>
      <c r="AM69" s="5"/>
      <c r="AO69" s="5"/>
      <c r="AQ69" s="5"/>
    </row>
    <row r="70" spans="1:43" x14ac:dyDescent="0.25">
      <c r="A70" s="18"/>
      <c r="B70" s="19" t="s">
        <v>12</v>
      </c>
      <c r="C70" s="20"/>
      <c r="D70" s="20"/>
      <c r="E70" s="21"/>
      <c r="F70" s="8">
        <f t="shared" si="0"/>
        <v>0</v>
      </c>
      <c r="G70" s="42"/>
      <c r="H70" s="54"/>
      <c r="I70" s="54"/>
      <c r="J70" s="7"/>
      <c r="K70" s="7"/>
      <c r="L70" s="7"/>
      <c r="M70" s="7"/>
      <c r="N70" s="7"/>
      <c r="O70" s="7"/>
      <c r="P70" s="7"/>
      <c r="Q70" s="7"/>
      <c r="R70" s="7"/>
      <c r="S70" s="7"/>
      <c r="T70" s="7"/>
      <c r="U70" s="7"/>
      <c r="V70" s="7"/>
      <c r="W70" s="7"/>
      <c r="X70" s="7"/>
      <c r="Y70" s="7"/>
      <c r="Z70" s="7"/>
      <c r="AA70" s="7"/>
      <c r="AB70" s="7"/>
      <c r="AC70" s="7"/>
      <c r="AD70" s="7"/>
      <c r="AE70" s="7"/>
      <c r="AF70" s="7"/>
      <c r="AG70" s="7"/>
      <c r="AH70" s="7"/>
      <c r="AI70" s="7"/>
      <c r="AJ70" s="105"/>
      <c r="AK70" s="5"/>
      <c r="AM70" s="5"/>
      <c r="AO70" s="5"/>
      <c r="AQ70" s="5"/>
    </row>
    <row r="71" spans="1:43" x14ac:dyDescent="0.25">
      <c r="A71" s="27"/>
      <c r="B71" s="5" t="s">
        <v>19</v>
      </c>
      <c r="C71" s="5"/>
      <c r="D71" s="5"/>
      <c r="E71" s="7"/>
      <c r="F71" s="8">
        <f t="shared" si="0"/>
        <v>0</v>
      </c>
      <c r="G71" s="43">
        <v>750</v>
      </c>
      <c r="H71" s="55">
        <v>45601</v>
      </c>
      <c r="I71" s="54" t="s">
        <v>51</v>
      </c>
      <c r="J71" s="7"/>
      <c r="K71" s="7"/>
      <c r="L71" s="7">
        <v>49.99</v>
      </c>
      <c r="M71" s="7"/>
      <c r="N71" s="7"/>
      <c r="O71" s="7"/>
      <c r="P71" s="7"/>
      <c r="Q71" s="7"/>
      <c r="R71" s="7"/>
      <c r="S71" s="7"/>
      <c r="T71" s="7"/>
      <c r="U71" s="7"/>
      <c r="V71" s="7"/>
      <c r="W71" s="7"/>
      <c r="X71" s="7"/>
      <c r="Y71" s="7"/>
      <c r="Z71" s="7"/>
      <c r="AA71" s="7"/>
      <c r="AB71" s="7"/>
      <c r="AC71" s="7"/>
      <c r="AD71" s="7"/>
      <c r="AE71" s="7"/>
      <c r="AF71" s="7"/>
      <c r="AG71" s="7"/>
      <c r="AH71" s="7"/>
      <c r="AI71" s="7"/>
      <c r="AJ71" s="105"/>
      <c r="AK71" s="5"/>
      <c r="AM71" s="5"/>
      <c r="AO71" s="5"/>
      <c r="AQ71" s="5"/>
    </row>
    <row r="72" spans="1:43" x14ac:dyDescent="0.25">
      <c r="A72" s="27"/>
      <c r="B72" s="5"/>
      <c r="C72" s="5"/>
      <c r="D72" s="5"/>
      <c r="E72" s="7"/>
      <c r="F72" s="8">
        <f t="shared" si="0"/>
        <v>0</v>
      </c>
      <c r="G72" s="43"/>
      <c r="H72" s="54"/>
      <c r="I72" s="5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105"/>
      <c r="AK72" s="5"/>
      <c r="AM72" s="5"/>
      <c r="AO72" s="5"/>
      <c r="AQ72" s="5"/>
    </row>
    <row r="73" spans="1:43" x14ac:dyDescent="0.25">
      <c r="A73" s="27"/>
      <c r="B73" s="5"/>
      <c r="C73" s="5"/>
      <c r="D73" s="5"/>
      <c r="E73" s="7"/>
      <c r="F73" s="8">
        <f t="shared" si="0"/>
        <v>0</v>
      </c>
      <c r="G73" s="43"/>
      <c r="H73" s="54"/>
      <c r="I73" s="54"/>
      <c r="J73" s="7"/>
      <c r="K73" s="7"/>
      <c r="L73" s="7"/>
      <c r="M73" s="7"/>
      <c r="N73" s="7"/>
      <c r="O73" s="7"/>
      <c r="P73" s="7"/>
      <c r="Q73" s="7"/>
      <c r="R73" s="7"/>
      <c r="S73" s="7"/>
      <c r="T73" s="7"/>
      <c r="U73" s="7"/>
      <c r="V73" s="7"/>
      <c r="W73" s="7"/>
      <c r="X73" s="7"/>
      <c r="Y73" s="7"/>
      <c r="Z73" s="7"/>
      <c r="AA73" s="7"/>
      <c r="AB73" s="7"/>
      <c r="AC73" s="7"/>
      <c r="AD73" s="7"/>
      <c r="AE73" s="7"/>
      <c r="AF73" s="7"/>
      <c r="AG73" s="7"/>
      <c r="AH73" s="7"/>
      <c r="AI73" s="7"/>
      <c r="AJ73" s="105"/>
      <c r="AK73" s="5"/>
      <c r="AM73" s="5"/>
      <c r="AO73" s="5"/>
      <c r="AQ73" s="5"/>
    </row>
    <row r="74" spans="1:43" ht="15.75" thickBot="1" x14ac:dyDescent="0.3">
      <c r="A74" s="24"/>
      <c r="B74" s="25"/>
      <c r="C74" s="25"/>
      <c r="D74" s="25"/>
      <c r="E74" s="26"/>
      <c r="F74" s="8">
        <f t="shared" si="0"/>
        <v>0</v>
      </c>
      <c r="G74" s="45"/>
      <c r="H74" s="54"/>
      <c r="I74" s="54"/>
      <c r="J74" s="7"/>
      <c r="K74" s="7"/>
      <c r="L74" s="7"/>
      <c r="M74" s="7"/>
      <c r="N74" s="7"/>
      <c r="O74" s="7"/>
      <c r="P74" s="7"/>
      <c r="Q74" s="7"/>
      <c r="R74" s="7"/>
      <c r="S74" s="7"/>
      <c r="T74" s="7"/>
      <c r="U74" s="7"/>
      <c r="V74" s="7"/>
      <c r="W74" s="7"/>
      <c r="X74" s="7"/>
      <c r="Y74" s="7"/>
      <c r="Z74" s="7"/>
      <c r="AA74" s="7"/>
      <c r="AB74" s="7"/>
      <c r="AC74" s="7"/>
      <c r="AD74" s="7"/>
      <c r="AE74" s="7"/>
      <c r="AF74" s="7"/>
      <c r="AG74" s="7"/>
      <c r="AH74" s="7"/>
      <c r="AI74" s="7"/>
      <c r="AJ74" s="105"/>
      <c r="AK74" s="5"/>
      <c r="AM74" s="5"/>
      <c r="AO74" s="5"/>
      <c r="AQ74" s="5"/>
    </row>
    <row r="75" spans="1:43" x14ac:dyDescent="0.25">
      <c r="A75" s="18"/>
      <c r="B75" s="19" t="s">
        <v>13</v>
      </c>
      <c r="C75" s="20"/>
      <c r="D75" s="20"/>
      <c r="E75" s="21"/>
      <c r="F75" s="8">
        <f t="shared" si="0"/>
        <v>0</v>
      </c>
      <c r="G75" s="42"/>
      <c r="H75" s="54"/>
      <c r="I75" s="54"/>
      <c r="J75" s="7"/>
      <c r="K75" s="7"/>
      <c r="L75" s="7"/>
      <c r="M75" s="7"/>
      <c r="N75" s="7"/>
      <c r="O75" s="7"/>
      <c r="P75" s="7"/>
      <c r="Q75" s="7"/>
      <c r="R75" s="7"/>
      <c r="S75" s="7"/>
      <c r="T75" s="7"/>
      <c r="U75" s="7"/>
      <c r="V75" s="7"/>
      <c r="W75" s="7"/>
      <c r="X75" s="7"/>
      <c r="Y75" s="7"/>
      <c r="Z75" s="7"/>
      <c r="AA75" s="7"/>
      <c r="AB75" s="7"/>
      <c r="AC75" s="7"/>
      <c r="AD75" s="7"/>
      <c r="AE75" s="7"/>
      <c r="AF75" s="7"/>
      <c r="AG75" s="7"/>
      <c r="AH75" s="7"/>
      <c r="AI75" s="7"/>
      <c r="AJ75" s="105"/>
      <c r="AK75" s="5"/>
      <c r="AM75" s="5"/>
      <c r="AO75" s="5"/>
      <c r="AQ75" s="5"/>
    </row>
    <row r="76" spans="1:43" x14ac:dyDescent="0.25">
      <c r="A76" s="27"/>
      <c r="B76" s="5"/>
      <c r="C76" s="5"/>
      <c r="D76" s="5"/>
      <c r="E76" s="7"/>
      <c r="F76" s="8">
        <f t="shared" si="0"/>
        <v>0</v>
      </c>
      <c r="G76" s="43"/>
      <c r="H76" s="54"/>
      <c r="I76" s="54"/>
      <c r="J76" s="7"/>
      <c r="K76" s="7"/>
      <c r="L76" s="7"/>
      <c r="M76" s="7"/>
      <c r="N76" s="7"/>
      <c r="O76" s="7"/>
      <c r="P76" s="7"/>
      <c r="Q76" s="7"/>
      <c r="R76" s="7"/>
      <c r="S76" s="7"/>
      <c r="T76" s="7"/>
      <c r="U76" s="7"/>
      <c r="V76" s="7"/>
      <c r="W76" s="7"/>
      <c r="X76" s="7"/>
      <c r="Y76" s="7"/>
      <c r="Z76" s="7"/>
      <c r="AA76" s="7"/>
      <c r="AB76" s="7"/>
      <c r="AC76" s="7"/>
      <c r="AD76" s="7"/>
      <c r="AE76" s="7"/>
      <c r="AF76" s="7"/>
      <c r="AG76" s="7"/>
      <c r="AH76" s="7"/>
      <c r="AI76" s="7"/>
      <c r="AJ76" s="105"/>
      <c r="AK76" s="5"/>
      <c r="AM76" s="5"/>
      <c r="AO76" s="5"/>
      <c r="AQ76" s="5"/>
    </row>
    <row r="77" spans="1:43" x14ac:dyDescent="0.25">
      <c r="A77" s="27"/>
      <c r="B77" s="5"/>
      <c r="C77" s="5"/>
      <c r="D77" s="5"/>
      <c r="E77" s="7"/>
      <c r="F77" s="8">
        <f t="shared" si="0"/>
        <v>0</v>
      </c>
      <c r="G77" s="43"/>
      <c r="H77" s="54"/>
      <c r="I77" s="54"/>
      <c r="J77" s="7"/>
      <c r="K77" s="7"/>
      <c r="L77" s="7"/>
      <c r="M77" s="7"/>
      <c r="N77" s="7"/>
      <c r="O77" s="7"/>
      <c r="P77" s="7"/>
      <c r="Q77" s="7"/>
      <c r="R77" s="7"/>
      <c r="S77" s="7"/>
      <c r="T77" s="7"/>
      <c r="U77" s="7"/>
      <c r="V77" s="7"/>
      <c r="W77" s="7"/>
      <c r="X77" s="7"/>
      <c r="Y77" s="7"/>
      <c r="Z77" s="7"/>
      <c r="AA77" s="7"/>
      <c r="AB77" s="7"/>
      <c r="AC77" s="7"/>
      <c r="AD77" s="7"/>
      <c r="AE77" s="7"/>
      <c r="AF77" s="7"/>
      <c r="AG77" s="7"/>
      <c r="AH77" s="7"/>
      <c r="AI77" s="7"/>
      <c r="AJ77" s="105"/>
      <c r="AK77" s="5"/>
      <c r="AM77" s="5"/>
      <c r="AO77" s="5"/>
      <c r="AQ77" s="5"/>
    </row>
    <row r="78" spans="1:43" x14ac:dyDescent="0.25">
      <c r="A78" s="27"/>
      <c r="B78" s="5"/>
      <c r="C78" s="5"/>
      <c r="D78" s="5"/>
      <c r="E78" s="7"/>
      <c r="F78" s="8">
        <f t="shared" si="0"/>
        <v>0</v>
      </c>
      <c r="G78" s="43"/>
      <c r="H78" s="54"/>
      <c r="I78" s="54"/>
      <c r="J78" s="7"/>
      <c r="K78" s="7"/>
      <c r="L78" s="7"/>
      <c r="M78" s="7"/>
      <c r="N78" s="7"/>
      <c r="O78" s="7"/>
      <c r="P78" s="7"/>
      <c r="Q78" s="7"/>
      <c r="R78" s="7"/>
      <c r="S78" s="7"/>
      <c r="T78" s="7"/>
      <c r="U78" s="7"/>
      <c r="V78" s="7"/>
      <c r="W78" s="7"/>
      <c r="X78" s="7"/>
      <c r="Y78" s="7"/>
      <c r="Z78" s="7"/>
      <c r="AA78" s="7"/>
      <c r="AB78" s="7"/>
      <c r="AC78" s="7"/>
      <c r="AD78" s="7"/>
      <c r="AE78" s="7"/>
      <c r="AF78" s="7"/>
      <c r="AG78" s="7"/>
      <c r="AH78" s="7"/>
      <c r="AI78" s="7"/>
      <c r="AJ78" s="105"/>
      <c r="AK78" s="5"/>
      <c r="AM78" s="5"/>
      <c r="AO78" s="5"/>
      <c r="AQ78" s="5"/>
    </row>
    <row r="79" spans="1:43" x14ac:dyDescent="0.25">
      <c r="A79" s="27"/>
      <c r="B79" s="5"/>
      <c r="C79" s="5"/>
      <c r="D79" s="5"/>
      <c r="E79" s="7"/>
      <c r="F79" s="8">
        <f t="shared" si="0"/>
        <v>0</v>
      </c>
      <c r="G79" s="43"/>
      <c r="H79" s="54"/>
      <c r="I79" s="54"/>
      <c r="J79" s="7"/>
      <c r="K79" s="7"/>
      <c r="L79" s="7"/>
      <c r="M79" s="7"/>
      <c r="N79" s="7"/>
      <c r="O79" s="7"/>
      <c r="P79" s="7"/>
      <c r="Q79" s="7"/>
      <c r="R79" s="7"/>
      <c r="S79" s="7"/>
      <c r="T79" s="7"/>
      <c r="U79" s="7"/>
      <c r="V79" s="7"/>
      <c r="W79" s="7"/>
      <c r="X79" s="7"/>
      <c r="Y79" s="7"/>
      <c r="Z79" s="7"/>
      <c r="AA79" s="7"/>
      <c r="AB79" s="7"/>
      <c r="AC79" s="7"/>
      <c r="AD79" s="7"/>
      <c r="AE79" s="7"/>
      <c r="AF79" s="7"/>
      <c r="AG79" s="7"/>
      <c r="AH79" s="7"/>
      <c r="AI79" s="7"/>
      <c r="AJ79" s="105"/>
      <c r="AK79" s="5"/>
      <c r="AM79" s="5"/>
      <c r="AO79" s="5"/>
      <c r="AQ79" s="5"/>
    </row>
    <row r="80" spans="1:43" x14ac:dyDescent="0.25">
      <c r="A80" s="27"/>
      <c r="B80" s="5"/>
      <c r="C80" s="5"/>
      <c r="D80" s="5"/>
      <c r="E80" s="7"/>
      <c r="F80" s="8">
        <f t="shared" si="0"/>
        <v>0</v>
      </c>
      <c r="G80" s="43"/>
      <c r="H80" s="54"/>
      <c r="I80" s="54"/>
      <c r="J80" s="7"/>
      <c r="K80" s="7"/>
      <c r="L80" s="7"/>
      <c r="M80" s="7"/>
      <c r="N80" s="7"/>
      <c r="O80" s="7"/>
      <c r="P80" s="7"/>
      <c r="Q80" s="7"/>
      <c r="R80" s="7"/>
      <c r="S80" s="7"/>
      <c r="T80" s="7"/>
      <c r="U80" s="7"/>
      <c r="V80" s="7"/>
      <c r="W80" s="7"/>
      <c r="X80" s="7"/>
      <c r="Y80" s="7"/>
      <c r="Z80" s="7"/>
      <c r="AA80" s="7"/>
      <c r="AB80" s="7"/>
      <c r="AC80" s="7"/>
      <c r="AD80" s="7"/>
      <c r="AE80" s="7"/>
      <c r="AF80" s="7"/>
      <c r="AG80" s="7"/>
      <c r="AH80" s="7"/>
      <c r="AI80" s="7"/>
      <c r="AJ80" s="105"/>
      <c r="AK80" s="5"/>
      <c r="AM80" s="5"/>
      <c r="AO80" s="5"/>
      <c r="AQ80" s="5"/>
    </row>
    <row r="81" spans="1:44" ht="15.75" thickBot="1" x14ac:dyDescent="0.3">
      <c r="A81" s="24"/>
      <c r="B81" s="25"/>
      <c r="C81" s="25"/>
      <c r="D81" s="25"/>
      <c r="E81" s="26"/>
      <c r="F81" s="8">
        <f t="shared" ref="F81" si="1">D81*E81</f>
        <v>0</v>
      </c>
      <c r="G81" s="45"/>
      <c r="H81" s="54"/>
      <c r="I81" s="5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105"/>
      <c r="AK81" s="5"/>
      <c r="AM81" s="5"/>
      <c r="AO81" s="5"/>
      <c r="AQ81" s="5"/>
    </row>
    <row r="82" spans="1:44" ht="15.75" thickBot="1" x14ac:dyDescent="0.3">
      <c r="A82" s="14"/>
      <c r="B82" s="28"/>
      <c r="C82" s="28"/>
      <c r="D82" s="28"/>
      <c r="E82" s="28"/>
      <c r="F82" s="29">
        <f>SUM(F5:F81)</f>
        <v>645.41800000000001</v>
      </c>
      <c r="G82" s="48">
        <f>SUM(G5:G81)</f>
        <v>750</v>
      </c>
      <c r="H82" s="57"/>
      <c r="I82" s="57"/>
      <c r="J82" s="7">
        <f>SUM(J5:J81)</f>
        <v>929.69999999999993</v>
      </c>
      <c r="K82" s="7">
        <f t="shared" ref="K82:AI82" si="2">SUM(K5:K81)</f>
        <v>500</v>
      </c>
      <c r="L82" s="7">
        <f t="shared" si="2"/>
        <v>216.29000000000002</v>
      </c>
      <c r="M82" s="7">
        <f t="shared" si="2"/>
        <v>458.69</v>
      </c>
      <c r="N82" s="7">
        <f t="shared" si="2"/>
        <v>23.5</v>
      </c>
      <c r="O82" s="7">
        <f t="shared" si="2"/>
        <v>0</v>
      </c>
      <c r="P82" s="7">
        <f t="shared" si="2"/>
        <v>0</v>
      </c>
      <c r="Q82" s="7">
        <f t="shared" si="2"/>
        <v>171.45999999999998</v>
      </c>
      <c r="R82" s="7">
        <f t="shared" si="2"/>
        <v>0</v>
      </c>
      <c r="S82" s="7">
        <f t="shared" si="2"/>
        <v>0</v>
      </c>
      <c r="T82" s="7">
        <f t="shared" si="2"/>
        <v>98.51</v>
      </c>
      <c r="U82" s="7">
        <f t="shared" si="2"/>
        <v>0</v>
      </c>
      <c r="V82" s="7">
        <f t="shared" si="2"/>
        <v>0</v>
      </c>
      <c r="W82" s="7">
        <f t="shared" si="2"/>
        <v>0</v>
      </c>
      <c r="X82" s="7">
        <f t="shared" si="2"/>
        <v>0</v>
      </c>
      <c r="Y82" s="7">
        <f t="shared" si="2"/>
        <v>0</v>
      </c>
      <c r="Z82" s="7">
        <f t="shared" si="2"/>
        <v>0</v>
      </c>
      <c r="AA82" s="7">
        <f t="shared" si="2"/>
        <v>0</v>
      </c>
      <c r="AB82" s="7">
        <f t="shared" si="2"/>
        <v>0</v>
      </c>
      <c r="AC82" s="7">
        <f t="shared" si="2"/>
        <v>0</v>
      </c>
      <c r="AD82" s="7">
        <f t="shared" si="2"/>
        <v>0</v>
      </c>
      <c r="AE82" s="7">
        <f t="shared" si="2"/>
        <v>0</v>
      </c>
      <c r="AF82" s="7">
        <f t="shared" si="2"/>
        <v>62.55</v>
      </c>
      <c r="AG82" s="7">
        <f t="shared" si="2"/>
        <v>0</v>
      </c>
      <c r="AH82" s="7">
        <f t="shared" si="2"/>
        <v>0</v>
      </c>
      <c r="AI82" s="7">
        <f t="shared" si="2"/>
        <v>0</v>
      </c>
      <c r="AJ82" s="105">
        <f>SUM(H82:AI82)</f>
        <v>2460.7000000000003</v>
      </c>
      <c r="AK82" s="7"/>
      <c r="AL82" s="4"/>
      <c r="AM82" s="7"/>
      <c r="AN82" s="4"/>
      <c r="AO82" s="7"/>
      <c r="AP82" s="4"/>
      <c r="AQ82" s="7"/>
      <c r="AR82" s="4"/>
    </row>
    <row r="83" spans="1:44" ht="15.75" thickBot="1" x14ac:dyDescent="0.3">
      <c r="F83" s="16" t="s">
        <v>17</v>
      </c>
      <c r="G83" s="17" t="s">
        <v>18</v>
      </c>
    </row>
    <row r="84" spans="1:44" x14ac:dyDescent="0.25">
      <c r="F84" t="s">
        <v>37</v>
      </c>
      <c r="G84" t="s">
        <v>37</v>
      </c>
    </row>
    <row r="85" spans="1:44" x14ac:dyDescent="0.25">
      <c r="C85" s="167" t="s">
        <v>38</v>
      </c>
      <c r="D85" s="167"/>
      <c r="E85" s="167"/>
      <c r="F85" s="168">
        <f>F82+G82</f>
        <v>1395.4180000000001</v>
      </c>
      <c r="G85" s="167"/>
      <c r="H85" s="30"/>
      <c r="I85" s="30"/>
    </row>
    <row r="86" spans="1:44" x14ac:dyDescent="0.25">
      <c r="C86" s="167" t="s">
        <v>164</v>
      </c>
      <c r="D86" s="167"/>
      <c r="E86" s="167"/>
      <c r="F86" s="166">
        <v>2460.6999999999998</v>
      </c>
      <c r="G86" s="166"/>
    </row>
  </sheetData>
  <mergeCells count="7">
    <mergeCell ref="W1:Y1"/>
    <mergeCell ref="AA1:AB1"/>
    <mergeCell ref="F86:G86"/>
    <mergeCell ref="C86:E86"/>
    <mergeCell ref="F85:G85"/>
    <mergeCell ref="C85:E85"/>
    <mergeCell ref="W2:Y2"/>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40B5-9BAF-4D92-BC61-971F57B0CE4C}">
  <dimension ref="B1:K42"/>
  <sheetViews>
    <sheetView workbookViewId="0">
      <selection sqref="A1:XFD1048576"/>
    </sheetView>
  </sheetViews>
  <sheetFormatPr defaultColWidth="9.140625" defaultRowHeight="13.5" x14ac:dyDescent="0.25"/>
  <cols>
    <col min="1" max="1" width="0.140625" style="85" customWidth="1"/>
    <col min="2" max="2" width="12.5703125" style="84" customWidth="1"/>
    <col min="3" max="3" width="14.5703125" style="85" customWidth="1"/>
    <col min="4" max="4" width="32.42578125" style="85" customWidth="1"/>
    <col min="5" max="5" width="17.140625" style="85" customWidth="1"/>
    <col min="6" max="6" width="20.140625" style="85" customWidth="1"/>
    <col min="7" max="7" width="12.7109375" style="85" customWidth="1"/>
    <col min="8" max="8" width="15" style="85" bestFit="1" customWidth="1"/>
    <col min="9" max="11" width="11.85546875" style="85" customWidth="1"/>
    <col min="12" max="12" width="25.42578125" style="85" customWidth="1"/>
    <col min="13" max="13" width="16" style="85" customWidth="1"/>
    <col min="14" max="16384" width="9.140625" style="85"/>
  </cols>
  <sheetData>
    <row r="1" spans="2:11" ht="24" customHeight="1" x14ac:dyDescent="0.25"/>
    <row r="2" spans="2:11" ht="42.75" customHeight="1" x14ac:dyDescent="0.25">
      <c r="B2" s="86"/>
      <c r="C2" s="87"/>
      <c r="D2" s="88"/>
      <c r="E2" s="89"/>
      <c r="F2" s="89"/>
      <c r="G2" s="89"/>
      <c r="H2" s="90"/>
      <c r="I2" s="90"/>
      <c r="J2" s="90"/>
      <c r="K2" s="91"/>
    </row>
    <row r="3" spans="2:11" ht="33" customHeight="1" x14ac:dyDescent="0.25">
      <c r="B3" s="170" t="s">
        <v>123</v>
      </c>
      <c r="C3" s="171"/>
      <c r="D3" s="119"/>
      <c r="E3" s="118"/>
      <c r="F3" s="118"/>
      <c r="G3" s="118"/>
      <c r="H3" s="118"/>
      <c r="I3" s="118"/>
      <c r="J3" s="118"/>
      <c r="K3" s="116"/>
    </row>
    <row r="4" spans="2:11" ht="13.5" customHeight="1" thickBot="1" x14ac:dyDescent="0.3">
      <c r="B4" s="92"/>
      <c r="C4" s="93"/>
      <c r="D4" s="93"/>
      <c r="E4" s="94"/>
      <c r="F4" s="173" t="s">
        <v>124</v>
      </c>
      <c r="G4" s="173"/>
      <c r="H4" s="173"/>
      <c r="I4" s="117" t="s">
        <v>37</v>
      </c>
      <c r="J4" s="115" t="s">
        <v>236</v>
      </c>
      <c r="K4" s="115" t="s">
        <v>237</v>
      </c>
    </row>
    <row r="5" spans="2:11" ht="14.25" thickTop="1" x14ac:dyDescent="0.25">
      <c r="B5" s="174" t="s">
        <v>48</v>
      </c>
      <c r="C5" s="176" t="s">
        <v>121</v>
      </c>
      <c r="D5" s="178" t="s">
        <v>125</v>
      </c>
      <c r="E5" s="178" t="s">
        <v>126</v>
      </c>
      <c r="F5" s="178" t="s">
        <v>127</v>
      </c>
      <c r="G5" s="180" t="s">
        <v>128</v>
      </c>
      <c r="H5" s="181"/>
      <c r="I5" s="172" t="s">
        <v>129</v>
      </c>
      <c r="J5" s="113" t="s">
        <v>225</v>
      </c>
      <c r="K5" s="113" t="s">
        <v>224</v>
      </c>
    </row>
    <row r="6" spans="2:11" s="97" customFormat="1" x14ac:dyDescent="0.2">
      <c r="B6" s="175"/>
      <c r="C6" s="177"/>
      <c r="D6" s="179"/>
      <c r="E6" s="179"/>
      <c r="F6" s="179"/>
      <c r="G6" s="95" t="s">
        <v>130</v>
      </c>
      <c r="H6" s="96" t="s">
        <v>131</v>
      </c>
      <c r="I6" s="172"/>
      <c r="J6" s="113" t="s">
        <v>223</v>
      </c>
      <c r="K6" s="113" t="s">
        <v>223</v>
      </c>
    </row>
    <row r="7" spans="2:11" s="98" customFormat="1" ht="16.5" customHeight="1" x14ac:dyDescent="0.25">
      <c r="B7" s="108"/>
      <c r="C7" s="112"/>
      <c r="D7" s="109" t="s">
        <v>133</v>
      </c>
      <c r="E7" s="112"/>
      <c r="F7" s="112"/>
      <c r="G7" s="110"/>
      <c r="H7" s="111">
        <v>0</v>
      </c>
      <c r="I7" s="106">
        <v>0</v>
      </c>
      <c r="J7" s="114"/>
      <c r="K7" s="114"/>
    </row>
    <row r="8" spans="2:11" s="98" customFormat="1" ht="16.5" customHeight="1" x14ac:dyDescent="0.25">
      <c r="B8" s="99"/>
      <c r="C8" s="100"/>
      <c r="D8" s="100"/>
      <c r="E8" s="100"/>
      <c r="F8" s="100"/>
      <c r="G8" s="101">
        <v>0</v>
      </c>
      <c r="H8" s="101">
        <v>0</v>
      </c>
      <c r="I8" s="107">
        <f>I7+H8-G8</f>
        <v>0</v>
      </c>
      <c r="J8" s="114"/>
      <c r="K8" s="114"/>
    </row>
    <row r="9" spans="2:11" s="98" customFormat="1" ht="16.5" customHeight="1" x14ac:dyDescent="0.25">
      <c r="B9" s="99"/>
      <c r="C9" s="100"/>
      <c r="D9" s="100"/>
      <c r="E9" s="100"/>
      <c r="F9" s="100"/>
      <c r="G9" s="101">
        <f>H8</f>
        <v>0</v>
      </c>
      <c r="H9" s="101">
        <v>0</v>
      </c>
      <c r="I9" s="107">
        <f>H9-G9</f>
        <v>0</v>
      </c>
      <c r="J9" s="114"/>
      <c r="K9" s="114"/>
    </row>
    <row r="10" spans="2:11" s="98" customFormat="1" ht="27" customHeight="1" x14ac:dyDescent="0.25">
      <c r="B10" s="99"/>
      <c r="C10" s="100"/>
      <c r="D10" s="100"/>
      <c r="E10" s="100"/>
      <c r="F10" s="100"/>
      <c r="G10" s="101">
        <f>H9</f>
        <v>0</v>
      </c>
      <c r="H10" s="101">
        <v>0</v>
      </c>
      <c r="I10" s="107">
        <f t="shared" ref="I10:I38" si="0">H10-G10</f>
        <v>0</v>
      </c>
      <c r="J10" s="114"/>
      <c r="K10" s="114"/>
    </row>
    <row r="11" spans="2:11" s="98" customFormat="1" ht="27" customHeight="1" x14ac:dyDescent="0.25">
      <c r="B11" s="99"/>
      <c r="C11" s="100"/>
      <c r="D11" s="100"/>
      <c r="E11" s="100"/>
      <c r="F11" s="100"/>
      <c r="G11" s="101">
        <f t="shared" ref="G11:G38" si="1">H10</f>
        <v>0</v>
      </c>
      <c r="H11" s="101">
        <v>0</v>
      </c>
      <c r="I11" s="107">
        <f t="shared" si="0"/>
        <v>0</v>
      </c>
      <c r="J11" s="114"/>
      <c r="K11" s="114"/>
    </row>
    <row r="12" spans="2:11" s="98" customFormat="1" ht="16.5" customHeight="1" x14ac:dyDescent="0.25">
      <c r="B12" s="99"/>
      <c r="C12" s="100"/>
      <c r="D12" s="100"/>
      <c r="E12" s="100"/>
      <c r="F12" s="100"/>
      <c r="G12" s="101">
        <f t="shared" si="1"/>
        <v>0</v>
      </c>
      <c r="H12" s="101">
        <v>0</v>
      </c>
      <c r="I12" s="107">
        <f t="shared" si="0"/>
        <v>0</v>
      </c>
      <c r="J12" s="114"/>
      <c r="K12" s="114"/>
    </row>
    <row r="13" spans="2:11" s="98" customFormat="1" ht="16.5" customHeight="1" x14ac:dyDescent="0.25">
      <c r="B13" s="99"/>
      <c r="C13" s="100"/>
      <c r="D13" s="100"/>
      <c r="E13" s="100"/>
      <c r="F13" s="100"/>
      <c r="G13" s="101">
        <f t="shared" si="1"/>
        <v>0</v>
      </c>
      <c r="H13" s="101">
        <v>0</v>
      </c>
      <c r="I13" s="107">
        <f t="shared" si="0"/>
        <v>0</v>
      </c>
      <c r="J13" s="114"/>
      <c r="K13" s="114"/>
    </row>
    <row r="14" spans="2:11" s="98" customFormat="1" ht="16.5" customHeight="1" x14ac:dyDescent="0.25">
      <c r="B14" s="99"/>
      <c r="C14" s="100"/>
      <c r="D14" s="100"/>
      <c r="E14" s="100"/>
      <c r="F14" s="100"/>
      <c r="G14" s="101">
        <f t="shared" si="1"/>
        <v>0</v>
      </c>
      <c r="H14" s="101">
        <v>0</v>
      </c>
      <c r="I14" s="107">
        <f t="shared" si="0"/>
        <v>0</v>
      </c>
      <c r="J14" s="114"/>
      <c r="K14" s="114"/>
    </row>
    <row r="15" spans="2:11" s="98" customFormat="1" ht="27.75" customHeight="1" x14ac:dyDescent="0.25">
      <c r="B15" s="99"/>
      <c r="C15" s="100"/>
      <c r="D15" s="100"/>
      <c r="E15" s="100"/>
      <c r="F15" s="100"/>
      <c r="G15" s="101">
        <f t="shared" si="1"/>
        <v>0</v>
      </c>
      <c r="H15" s="101">
        <v>0</v>
      </c>
      <c r="I15" s="107">
        <f t="shared" si="0"/>
        <v>0</v>
      </c>
      <c r="J15" s="114"/>
      <c r="K15" s="114"/>
    </row>
    <row r="16" spans="2:11" s="98" customFormat="1" ht="27.75" customHeight="1" x14ac:dyDescent="0.25">
      <c r="B16" s="99"/>
      <c r="C16" s="100"/>
      <c r="D16" s="100"/>
      <c r="E16" s="100"/>
      <c r="F16" s="100"/>
      <c r="G16" s="101">
        <f t="shared" si="1"/>
        <v>0</v>
      </c>
      <c r="H16" s="101">
        <v>0</v>
      </c>
      <c r="I16" s="107">
        <f t="shared" si="0"/>
        <v>0</v>
      </c>
      <c r="J16" s="114"/>
      <c r="K16" s="114"/>
    </row>
    <row r="17" spans="2:11" s="98" customFormat="1" ht="27.75" customHeight="1" x14ac:dyDescent="0.25">
      <c r="B17" s="99"/>
      <c r="C17" s="100"/>
      <c r="D17" s="100"/>
      <c r="E17" s="100"/>
      <c r="F17" s="100"/>
      <c r="G17" s="101">
        <f t="shared" si="1"/>
        <v>0</v>
      </c>
      <c r="H17" s="101">
        <v>0</v>
      </c>
      <c r="I17" s="107">
        <f t="shared" si="0"/>
        <v>0</v>
      </c>
      <c r="J17" s="114"/>
      <c r="K17" s="114"/>
    </row>
    <row r="18" spans="2:11" s="98" customFormat="1" ht="27.75" customHeight="1" x14ac:dyDescent="0.25">
      <c r="B18" s="99"/>
      <c r="C18" s="100"/>
      <c r="D18" s="100"/>
      <c r="E18" s="100"/>
      <c r="F18" s="100"/>
      <c r="G18" s="101">
        <f t="shared" si="1"/>
        <v>0</v>
      </c>
      <c r="H18" s="101">
        <v>0</v>
      </c>
      <c r="I18" s="107">
        <f t="shared" si="0"/>
        <v>0</v>
      </c>
      <c r="J18" s="114"/>
      <c r="K18" s="114"/>
    </row>
    <row r="19" spans="2:11" s="98" customFormat="1" ht="27.75" customHeight="1" x14ac:dyDescent="0.25">
      <c r="B19" s="99"/>
      <c r="C19" s="100"/>
      <c r="D19" s="100"/>
      <c r="E19" s="100"/>
      <c r="F19" s="100"/>
      <c r="G19" s="101">
        <f>H16</f>
        <v>0</v>
      </c>
      <c r="H19" s="101">
        <v>0</v>
      </c>
      <c r="I19" s="107">
        <f t="shared" si="0"/>
        <v>0</v>
      </c>
      <c r="J19" s="114"/>
      <c r="K19" s="114"/>
    </row>
    <row r="20" spans="2:11" s="98" customFormat="1" ht="27.75" customHeight="1" x14ac:dyDescent="0.25">
      <c r="B20" s="99"/>
      <c r="C20" s="100"/>
      <c r="D20" s="100"/>
      <c r="E20" s="100"/>
      <c r="F20" s="100"/>
      <c r="G20" s="101">
        <f t="shared" si="1"/>
        <v>0</v>
      </c>
      <c r="H20" s="101">
        <v>0</v>
      </c>
      <c r="I20" s="107">
        <f t="shared" si="0"/>
        <v>0</v>
      </c>
      <c r="J20" s="114"/>
      <c r="K20" s="114"/>
    </row>
    <row r="21" spans="2:11" s="98" customFormat="1" ht="27.75" customHeight="1" x14ac:dyDescent="0.25">
      <c r="B21" s="99"/>
      <c r="C21" s="100"/>
      <c r="D21" s="100"/>
      <c r="E21" s="100"/>
      <c r="F21" s="100"/>
      <c r="G21" s="101">
        <f t="shared" si="1"/>
        <v>0</v>
      </c>
      <c r="H21" s="101">
        <v>0</v>
      </c>
      <c r="I21" s="107">
        <f t="shared" si="0"/>
        <v>0</v>
      </c>
      <c r="J21" s="114"/>
      <c r="K21" s="114"/>
    </row>
    <row r="22" spans="2:11" s="98" customFormat="1" ht="16.5" customHeight="1" x14ac:dyDescent="0.25">
      <c r="B22" s="99"/>
      <c r="C22" s="100"/>
      <c r="D22" s="100"/>
      <c r="E22" s="100"/>
      <c r="F22" s="100"/>
      <c r="G22" s="101">
        <f t="shared" si="1"/>
        <v>0</v>
      </c>
      <c r="H22" s="101">
        <v>0</v>
      </c>
      <c r="I22" s="107">
        <f t="shared" si="0"/>
        <v>0</v>
      </c>
      <c r="J22" s="114"/>
      <c r="K22" s="114"/>
    </row>
    <row r="23" spans="2:11" s="98" customFormat="1" ht="16.5" customHeight="1" x14ac:dyDescent="0.25">
      <c r="B23" s="99"/>
      <c r="C23" s="100"/>
      <c r="D23" s="100"/>
      <c r="E23" s="100"/>
      <c r="F23" s="100"/>
      <c r="G23" s="101">
        <f t="shared" si="1"/>
        <v>0</v>
      </c>
      <c r="H23" s="101">
        <v>0</v>
      </c>
      <c r="I23" s="107">
        <f t="shared" si="0"/>
        <v>0</v>
      </c>
      <c r="J23" s="114"/>
      <c r="K23" s="114"/>
    </row>
    <row r="24" spans="2:11" s="98" customFormat="1" ht="16.5" customHeight="1" x14ac:dyDescent="0.25">
      <c r="B24" s="99"/>
      <c r="C24" s="100"/>
      <c r="D24" s="100"/>
      <c r="E24" s="100"/>
      <c r="F24" s="100"/>
      <c r="G24" s="101">
        <f t="shared" si="1"/>
        <v>0</v>
      </c>
      <c r="H24" s="101">
        <v>0</v>
      </c>
      <c r="I24" s="107">
        <f t="shared" si="0"/>
        <v>0</v>
      </c>
      <c r="J24" s="114"/>
      <c r="K24" s="114"/>
    </row>
    <row r="25" spans="2:11" s="98" customFormat="1" ht="16.5" customHeight="1" x14ac:dyDescent="0.25">
      <c r="B25" s="99"/>
      <c r="C25" s="100"/>
      <c r="D25" s="100"/>
      <c r="E25" s="100"/>
      <c r="F25" s="100"/>
      <c r="G25" s="101">
        <f t="shared" si="1"/>
        <v>0</v>
      </c>
      <c r="H25" s="101">
        <v>0</v>
      </c>
      <c r="I25" s="107">
        <f t="shared" si="0"/>
        <v>0</v>
      </c>
      <c r="J25" s="114"/>
      <c r="K25" s="114"/>
    </row>
    <row r="26" spans="2:11" s="98" customFormat="1" ht="16.5" customHeight="1" x14ac:dyDescent="0.25">
      <c r="B26" s="99"/>
      <c r="C26" s="100"/>
      <c r="E26" s="100"/>
      <c r="F26" s="100"/>
      <c r="G26" s="101">
        <f t="shared" si="1"/>
        <v>0</v>
      </c>
      <c r="H26" s="101">
        <v>0</v>
      </c>
      <c r="I26" s="107">
        <f t="shared" si="0"/>
        <v>0</v>
      </c>
      <c r="J26" s="114"/>
      <c r="K26" s="114"/>
    </row>
    <row r="27" spans="2:11" s="98" customFormat="1" ht="16.5" customHeight="1" x14ac:dyDescent="0.25">
      <c r="B27" s="99"/>
      <c r="C27" s="100"/>
      <c r="E27" s="100"/>
      <c r="F27" s="100"/>
      <c r="G27" s="101">
        <f t="shared" si="1"/>
        <v>0</v>
      </c>
      <c r="H27" s="101">
        <v>0</v>
      </c>
      <c r="I27" s="107">
        <f t="shared" si="0"/>
        <v>0</v>
      </c>
      <c r="J27" s="114"/>
      <c r="K27" s="114"/>
    </row>
    <row r="28" spans="2:11" s="98" customFormat="1" ht="16.5" customHeight="1" x14ac:dyDescent="0.25">
      <c r="B28" s="99"/>
      <c r="C28" s="100"/>
      <c r="D28" s="100"/>
      <c r="E28" s="100"/>
      <c r="F28" s="100"/>
      <c r="G28" s="101">
        <f t="shared" si="1"/>
        <v>0</v>
      </c>
      <c r="H28" s="101">
        <v>0</v>
      </c>
      <c r="I28" s="107">
        <f t="shared" si="0"/>
        <v>0</v>
      </c>
      <c r="J28" s="114"/>
      <c r="K28" s="114"/>
    </row>
    <row r="29" spans="2:11" s="98" customFormat="1" ht="16.5" customHeight="1" x14ac:dyDescent="0.25">
      <c r="B29" s="99"/>
      <c r="C29" s="100"/>
      <c r="D29" s="100"/>
      <c r="E29" s="100"/>
      <c r="F29" s="100"/>
      <c r="G29" s="101">
        <f t="shared" si="1"/>
        <v>0</v>
      </c>
      <c r="H29" s="101">
        <v>0</v>
      </c>
      <c r="I29" s="107">
        <f t="shared" si="0"/>
        <v>0</v>
      </c>
      <c r="J29" s="114"/>
      <c r="K29" s="114"/>
    </row>
    <row r="30" spans="2:11" s="98" customFormat="1" ht="16.5" customHeight="1" x14ac:dyDescent="0.25">
      <c r="B30" s="99"/>
      <c r="C30" s="100"/>
      <c r="D30" s="100"/>
      <c r="E30" s="100"/>
      <c r="F30" s="100"/>
      <c r="G30" s="101">
        <f t="shared" si="1"/>
        <v>0</v>
      </c>
      <c r="H30" s="101">
        <v>0</v>
      </c>
      <c r="I30" s="107">
        <f t="shared" si="0"/>
        <v>0</v>
      </c>
      <c r="J30" s="114"/>
      <c r="K30" s="114"/>
    </row>
    <row r="31" spans="2:11" s="98" customFormat="1" ht="16.5" customHeight="1" x14ac:dyDescent="0.25">
      <c r="B31" s="99"/>
      <c r="C31" s="100"/>
      <c r="D31" s="100"/>
      <c r="E31" s="100"/>
      <c r="F31" s="100"/>
      <c r="G31" s="101">
        <f t="shared" si="1"/>
        <v>0</v>
      </c>
      <c r="H31" s="101">
        <v>0</v>
      </c>
      <c r="I31" s="107">
        <f t="shared" si="0"/>
        <v>0</v>
      </c>
      <c r="J31" s="114"/>
      <c r="K31" s="114"/>
    </row>
    <row r="32" spans="2:11" s="98" customFormat="1" ht="24" customHeight="1" x14ac:dyDescent="0.25">
      <c r="B32" s="99"/>
      <c r="C32" s="100"/>
      <c r="D32" s="100"/>
      <c r="E32" s="100"/>
      <c r="F32" s="100"/>
      <c r="G32" s="101">
        <f t="shared" si="1"/>
        <v>0</v>
      </c>
      <c r="H32" s="101">
        <v>0</v>
      </c>
      <c r="I32" s="107">
        <f t="shared" si="0"/>
        <v>0</v>
      </c>
      <c r="J32" s="114"/>
      <c r="K32" s="114"/>
    </row>
    <row r="33" spans="2:11" s="98" customFormat="1" ht="16.5" customHeight="1" x14ac:dyDescent="0.25">
      <c r="B33" s="99"/>
      <c r="C33" s="100"/>
      <c r="D33" s="100"/>
      <c r="E33" s="100"/>
      <c r="F33" s="100"/>
      <c r="G33" s="101">
        <f t="shared" si="1"/>
        <v>0</v>
      </c>
      <c r="H33" s="101">
        <v>0</v>
      </c>
      <c r="I33" s="107">
        <f t="shared" si="0"/>
        <v>0</v>
      </c>
      <c r="J33" s="114"/>
      <c r="K33" s="114"/>
    </row>
    <row r="34" spans="2:11" s="98" customFormat="1" ht="16.5" customHeight="1" x14ac:dyDescent="0.25">
      <c r="B34" s="99"/>
      <c r="C34" s="100"/>
      <c r="D34" s="100"/>
      <c r="E34" s="100"/>
      <c r="F34" s="100"/>
      <c r="G34" s="101">
        <f t="shared" si="1"/>
        <v>0</v>
      </c>
      <c r="H34" s="101">
        <v>0</v>
      </c>
      <c r="I34" s="107">
        <f t="shared" si="0"/>
        <v>0</v>
      </c>
      <c r="J34" s="114"/>
      <c r="K34" s="114"/>
    </row>
    <row r="35" spans="2:11" s="98" customFormat="1" ht="16.5" customHeight="1" x14ac:dyDescent="0.25">
      <c r="B35" s="99"/>
      <c r="C35" s="100"/>
      <c r="D35" s="100"/>
      <c r="E35" s="100"/>
      <c r="F35" s="100"/>
      <c r="G35" s="101">
        <f t="shared" si="1"/>
        <v>0</v>
      </c>
      <c r="H35" s="101">
        <v>0</v>
      </c>
      <c r="I35" s="107">
        <f t="shared" si="0"/>
        <v>0</v>
      </c>
      <c r="J35" s="114"/>
      <c r="K35" s="114"/>
    </row>
    <row r="36" spans="2:11" s="98" customFormat="1" ht="16.5" customHeight="1" x14ac:dyDescent="0.25">
      <c r="B36" s="99"/>
      <c r="C36" s="100"/>
      <c r="D36" s="100"/>
      <c r="E36" s="100"/>
      <c r="F36" s="100"/>
      <c r="G36" s="101">
        <f t="shared" si="1"/>
        <v>0</v>
      </c>
      <c r="H36" s="101">
        <v>0</v>
      </c>
      <c r="I36" s="107">
        <f t="shared" si="0"/>
        <v>0</v>
      </c>
      <c r="J36" s="114"/>
      <c r="K36" s="114"/>
    </row>
    <row r="37" spans="2:11" s="98" customFormat="1" ht="16.5" customHeight="1" x14ac:dyDescent="0.25">
      <c r="B37" s="99"/>
      <c r="C37" s="100"/>
      <c r="D37" s="100"/>
      <c r="E37" s="100"/>
      <c r="F37" s="100"/>
      <c r="G37" s="101">
        <f t="shared" si="1"/>
        <v>0</v>
      </c>
      <c r="H37" s="101">
        <v>0</v>
      </c>
      <c r="I37" s="107">
        <f t="shared" si="0"/>
        <v>0</v>
      </c>
      <c r="J37" s="114"/>
      <c r="K37" s="114"/>
    </row>
    <row r="38" spans="2:11" s="98" customFormat="1" ht="16.5" customHeight="1" thickBot="1" x14ac:dyDescent="0.3">
      <c r="B38" s="99"/>
      <c r="C38" s="100"/>
      <c r="D38" s="100"/>
      <c r="E38" s="100"/>
      <c r="F38" s="100"/>
      <c r="G38" s="101">
        <f t="shared" si="1"/>
        <v>0</v>
      </c>
      <c r="H38" s="101">
        <v>0</v>
      </c>
      <c r="I38" s="120">
        <f t="shared" si="0"/>
        <v>0</v>
      </c>
      <c r="J38" s="121"/>
      <c r="K38" s="121"/>
    </row>
    <row r="39" spans="2:11" x14ac:dyDescent="0.25">
      <c r="H39" s="122" t="s">
        <v>238</v>
      </c>
      <c r="I39" s="124">
        <f>SUM(I7:I38)</f>
        <v>0</v>
      </c>
      <c r="J39" s="124">
        <f>SUM(J7:J38)</f>
        <v>0</v>
      </c>
      <c r="K39" s="124">
        <f>SUM(K7:K38)</f>
        <v>0</v>
      </c>
    </row>
    <row r="40" spans="2:11" x14ac:dyDescent="0.25">
      <c r="H40" s="123"/>
      <c r="I40" s="127">
        <f>I39-J39-K39</f>
        <v>0</v>
      </c>
      <c r="J40" s="125"/>
      <c r="K40" s="125"/>
    </row>
    <row r="41" spans="2:11" ht="14.25" thickBot="1" x14ac:dyDescent="0.3">
      <c r="I41" s="126" t="e">
        <f>I40/I39</f>
        <v>#DIV/0!</v>
      </c>
      <c r="J41" s="126" t="e">
        <f>J39/I39</f>
        <v>#DIV/0!</v>
      </c>
      <c r="K41" s="126" t="e">
        <f>K39/I39</f>
        <v>#DIV/0!</v>
      </c>
    </row>
    <row r="42" spans="2:11" x14ac:dyDescent="0.25">
      <c r="I42" s="85" t="s">
        <v>239</v>
      </c>
      <c r="J42" s="85" t="s">
        <v>236</v>
      </c>
      <c r="K42" s="85" t="s">
        <v>237</v>
      </c>
    </row>
  </sheetData>
  <mergeCells count="9">
    <mergeCell ref="B3:C3"/>
    <mergeCell ref="F4:H4"/>
    <mergeCell ref="G5:H5"/>
    <mergeCell ref="I5:I6"/>
    <mergeCell ref="B5:B6"/>
    <mergeCell ref="C5:C6"/>
    <mergeCell ref="D5:D6"/>
    <mergeCell ref="E5:E6"/>
    <mergeCell ref="F5:F6"/>
  </mergeCells>
  <dataValidations count="1">
    <dataValidation type="decimal" allowBlank="1" showInputMessage="1" showErrorMessage="1" errorTitle="Invalid number" error="An odometer number should be between 0 and 999,999.9" sqref="G7:K38" xr:uid="{A38D08E1-6EE4-4A96-B214-0144A424D1B8}">
      <formula1>0</formula1>
      <formula2>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CAD4D-7D02-48B6-8CE3-64BA5DA14925}">
  <dimension ref="A1:AR86"/>
  <sheetViews>
    <sheetView workbookViewId="0">
      <selection activeCell="B87" sqref="B87"/>
    </sheetView>
  </sheetViews>
  <sheetFormatPr defaultRowHeight="15" x14ac:dyDescent="0.25"/>
  <cols>
    <col min="1" max="1" width="16.28515625" customWidth="1"/>
    <col min="2" max="3" width="14" customWidth="1"/>
    <col min="4" max="4" width="7" customWidth="1"/>
    <col min="5" max="5" width="9.42578125" customWidth="1"/>
    <col min="6" max="6" width="12.42578125" customWidth="1"/>
    <col min="7" max="8" width="11.85546875" customWidth="1"/>
    <col min="9" max="9" width="15.28515625" customWidth="1"/>
    <col min="10" max="10" width="12.5703125" style="4" customWidth="1"/>
    <col min="11" max="11" width="20.28515625" style="4" customWidth="1"/>
    <col min="12" max="13" width="19.28515625" style="4" customWidth="1"/>
    <col min="14" max="16" width="12.5703125" style="4" customWidth="1"/>
    <col min="17" max="17" width="12.7109375" style="4" customWidth="1"/>
    <col min="18" max="19" width="15.140625" style="4" customWidth="1"/>
    <col min="20" max="20" width="15.28515625" style="4" customWidth="1"/>
    <col min="21" max="21" width="13.42578125" style="4" customWidth="1"/>
    <col min="22" max="22" width="13.28515625" style="4" customWidth="1"/>
    <col min="23" max="24" width="11.28515625" style="4" customWidth="1"/>
    <col min="25" max="26" width="15.85546875" style="4" customWidth="1"/>
    <col min="27" max="27" width="15.7109375" style="4" customWidth="1"/>
    <col min="28" max="35" width="13.140625" style="4" customWidth="1"/>
    <col min="36" max="36" width="11.7109375" style="4" customWidth="1"/>
    <col min="37" max="37" width="18.140625" customWidth="1"/>
    <col min="38" max="38" width="2.28515625" customWidth="1"/>
    <col min="39" max="39" width="15.7109375" customWidth="1"/>
    <col min="40" max="40" width="2" customWidth="1"/>
    <col min="41" max="41" width="15" customWidth="1"/>
    <col min="42" max="42" width="2.85546875" customWidth="1"/>
    <col min="43" max="43" width="16.140625" customWidth="1"/>
    <col min="44" max="44" width="2.42578125" customWidth="1"/>
  </cols>
  <sheetData>
    <row r="1" spans="1:43" s="1" customFormat="1" ht="30" customHeight="1" x14ac:dyDescent="0.25">
      <c r="B1" s="1">
        <v>2024</v>
      </c>
      <c r="F1" s="1" t="s">
        <v>1</v>
      </c>
      <c r="G1" s="1" t="s">
        <v>1</v>
      </c>
      <c r="H1" s="6"/>
      <c r="I1" s="6"/>
      <c r="J1" s="49" t="s">
        <v>14</v>
      </c>
      <c r="K1" s="49" t="s">
        <v>104</v>
      </c>
      <c r="L1" s="49" t="s">
        <v>104</v>
      </c>
      <c r="M1" s="49" t="s">
        <v>104</v>
      </c>
      <c r="N1" s="49" t="s">
        <v>71</v>
      </c>
      <c r="O1" s="49" t="s">
        <v>72</v>
      </c>
      <c r="P1" s="49" t="s">
        <v>73</v>
      </c>
      <c r="Q1" s="49" t="s">
        <v>74</v>
      </c>
      <c r="R1" s="49" t="s">
        <v>75</v>
      </c>
      <c r="S1" s="49" t="s">
        <v>76</v>
      </c>
      <c r="T1" s="49" t="s">
        <v>78</v>
      </c>
      <c r="U1" s="49" t="s">
        <v>77</v>
      </c>
      <c r="V1" s="49" t="s">
        <v>79</v>
      </c>
      <c r="W1" s="164" t="s">
        <v>84</v>
      </c>
      <c r="X1" s="164"/>
      <c r="Y1" s="164"/>
      <c r="Z1" s="50" t="s">
        <v>86</v>
      </c>
      <c r="AA1" s="165" t="s">
        <v>89</v>
      </c>
      <c r="AB1" s="165"/>
      <c r="AC1" s="51" t="s">
        <v>87</v>
      </c>
      <c r="AD1" s="51" t="s">
        <v>92</v>
      </c>
      <c r="AE1" s="51" t="s">
        <v>94</v>
      </c>
      <c r="AF1" s="51" t="s">
        <v>96</v>
      </c>
      <c r="AG1" s="51" t="s">
        <v>98</v>
      </c>
      <c r="AH1" s="51" t="s">
        <v>100</v>
      </c>
      <c r="AI1" s="51" t="s">
        <v>102</v>
      </c>
      <c r="AJ1" s="103"/>
      <c r="AK1" s="6" t="s">
        <v>269</v>
      </c>
      <c r="AM1" s="6" t="s">
        <v>270</v>
      </c>
      <c r="AO1" s="6" t="s">
        <v>288</v>
      </c>
      <c r="AQ1" s="6" t="s">
        <v>295</v>
      </c>
    </row>
    <row r="2" spans="1:43" ht="60" x14ac:dyDescent="0.25">
      <c r="B2" s="1" t="s">
        <v>0</v>
      </c>
      <c r="C2" s="1"/>
      <c r="D2" s="1"/>
      <c r="E2" s="1"/>
      <c r="F2" s="3" t="s">
        <v>16</v>
      </c>
      <c r="G2" s="2" t="s">
        <v>15</v>
      </c>
      <c r="H2" s="5"/>
      <c r="I2" s="5"/>
      <c r="J2" s="52"/>
      <c r="K2" s="7" t="s">
        <v>57</v>
      </c>
      <c r="L2" s="7" t="s">
        <v>59</v>
      </c>
      <c r="M2" s="7" t="s">
        <v>159</v>
      </c>
      <c r="N2" s="52" t="s">
        <v>63</v>
      </c>
      <c r="O2" s="52" t="s">
        <v>69</v>
      </c>
      <c r="P2" s="52" t="s">
        <v>70</v>
      </c>
      <c r="Q2" s="7" t="s">
        <v>60</v>
      </c>
      <c r="R2" s="7" t="s">
        <v>64</v>
      </c>
      <c r="S2" s="7" t="s">
        <v>65</v>
      </c>
      <c r="T2" s="52" t="s">
        <v>66</v>
      </c>
      <c r="U2" s="52" t="s">
        <v>67</v>
      </c>
      <c r="V2" s="52" t="s">
        <v>68</v>
      </c>
      <c r="W2" s="169" t="s">
        <v>83</v>
      </c>
      <c r="X2" s="169"/>
      <c r="Y2" s="169"/>
      <c r="Z2" s="53" t="s">
        <v>85</v>
      </c>
      <c r="AA2" s="53" t="s">
        <v>90</v>
      </c>
      <c r="AB2" s="53" t="s">
        <v>91</v>
      </c>
      <c r="AC2" s="53" t="s">
        <v>88</v>
      </c>
      <c r="AD2" s="53" t="s">
        <v>93</v>
      </c>
      <c r="AE2" s="53" t="s">
        <v>95</v>
      </c>
      <c r="AF2" s="53" t="s">
        <v>97</v>
      </c>
      <c r="AG2" s="53" t="s">
        <v>99</v>
      </c>
      <c r="AH2" s="53" t="s">
        <v>101</v>
      </c>
      <c r="AI2" s="53" t="s">
        <v>103</v>
      </c>
      <c r="AJ2" s="104"/>
      <c r="AK2" s="7" t="s">
        <v>61</v>
      </c>
      <c r="AM2" s="7" t="s">
        <v>62</v>
      </c>
      <c r="AO2" s="158" t="s">
        <v>289</v>
      </c>
      <c r="AQ2" s="158" t="s">
        <v>294</v>
      </c>
    </row>
    <row r="3" spans="1:43" ht="29.25" customHeight="1" thickBot="1" x14ac:dyDescent="0.3">
      <c r="B3" s="1"/>
      <c r="C3" s="1"/>
      <c r="D3" s="1"/>
      <c r="E3" s="1"/>
      <c r="F3" s="3"/>
      <c r="G3" s="2"/>
      <c r="H3" s="5"/>
      <c r="I3" s="5"/>
      <c r="J3" s="52"/>
      <c r="K3" s="7"/>
      <c r="L3" s="7"/>
      <c r="M3" s="7"/>
      <c r="N3" s="52"/>
      <c r="O3" s="52"/>
      <c r="P3" s="52"/>
      <c r="Q3" s="7"/>
      <c r="R3" s="7"/>
      <c r="S3" s="7"/>
      <c r="T3" s="52"/>
      <c r="U3" s="52"/>
      <c r="V3" s="52"/>
      <c r="W3" s="52" t="s">
        <v>80</v>
      </c>
      <c r="X3" s="52" t="s">
        <v>81</v>
      </c>
      <c r="Y3" s="52" t="s">
        <v>82</v>
      </c>
      <c r="Z3" s="52"/>
      <c r="AA3" s="52"/>
      <c r="AB3" s="52"/>
      <c r="AC3" s="52"/>
      <c r="AD3" s="52"/>
      <c r="AE3" s="52"/>
      <c r="AF3" s="52"/>
      <c r="AG3" s="52"/>
      <c r="AH3" s="52"/>
      <c r="AI3" s="52"/>
      <c r="AJ3" s="152"/>
      <c r="AK3" s="5"/>
      <c r="AM3" s="7"/>
      <c r="AN3" s="4"/>
      <c r="AO3" s="5"/>
      <c r="AQ3" s="5"/>
    </row>
    <row r="4" spans="1:43" ht="15.75" thickBot="1" x14ac:dyDescent="0.3">
      <c r="A4" s="14" t="s">
        <v>48</v>
      </c>
      <c r="B4" s="15"/>
      <c r="C4" s="15"/>
      <c r="D4" s="15" t="s">
        <v>21</v>
      </c>
      <c r="E4" s="15" t="s">
        <v>22</v>
      </c>
      <c r="F4" s="16" t="s">
        <v>17</v>
      </c>
      <c r="G4" s="41" t="s">
        <v>18</v>
      </c>
      <c r="H4" s="6" t="s">
        <v>48</v>
      </c>
      <c r="I4" s="6" t="s">
        <v>49</v>
      </c>
      <c r="J4" s="7"/>
      <c r="K4" s="7"/>
      <c r="L4" s="7"/>
      <c r="M4" s="7"/>
      <c r="N4" s="7"/>
      <c r="O4" s="7"/>
      <c r="P4" s="7"/>
      <c r="Q4" s="7"/>
      <c r="R4" s="7"/>
      <c r="S4" s="7"/>
      <c r="T4" s="7"/>
      <c r="U4" s="7"/>
      <c r="V4" s="7"/>
      <c r="W4" s="7"/>
      <c r="X4" s="7"/>
      <c r="Y4" s="7"/>
      <c r="Z4" s="7"/>
      <c r="AA4" s="7"/>
      <c r="AB4" s="7"/>
      <c r="AC4" s="7"/>
      <c r="AD4" s="7"/>
      <c r="AE4" s="7"/>
      <c r="AF4" s="7"/>
      <c r="AG4" s="7"/>
      <c r="AH4" s="7"/>
      <c r="AI4" s="7"/>
      <c r="AJ4" s="128"/>
      <c r="AK4" s="150"/>
      <c r="AM4" s="5"/>
      <c r="AO4" s="5"/>
      <c r="AQ4" s="5"/>
    </row>
    <row r="5" spans="1:43" x14ac:dyDescent="0.25">
      <c r="A5" s="18"/>
      <c r="B5" s="19"/>
      <c r="C5" s="19"/>
      <c r="D5" s="20"/>
      <c r="E5" s="21"/>
      <c r="F5" s="22"/>
      <c r="G5" s="42"/>
      <c r="H5" s="54"/>
      <c r="I5" s="54"/>
      <c r="J5" s="7"/>
      <c r="K5" s="7"/>
      <c r="L5" s="7"/>
      <c r="M5" s="7"/>
      <c r="N5" s="7"/>
      <c r="O5" s="7"/>
      <c r="P5" s="7"/>
      <c r="Q5" s="7"/>
      <c r="R5" s="7"/>
      <c r="S5" s="7"/>
      <c r="T5" s="7"/>
      <c r="U5" s="7"/>
      <c r="V5" s="7"/>
      <c r="W5" s="7"/>
      <c r="X5" s="7"/>
      <c r="Y5" s="7"/>
      <c r="Z5" s="7"/>
      <c r="AA5" s="7"/>
      <c r="AB5" s="7"/>
      <c r="AC5" s="7"/>
      <c r="AD5" s="7"/>
      <c r="AE5" s="7"/>
      <c r="AF5" s="7"/>
      <c r="AG5" s="7"/>
      <c r="AH5" s="7"/>
      <c r="AI5" s="7"/>
      <c r="AJ5" s="128"/>
      <c r="AK5" s="150"/>
      <c r="AM5" s="5"/>
      <c r="AO5" s="5"/>
      <c r="AQ5" s="5"/>
    </row>
    <row r="6" spans="1:43" x14ac:dyDescent="0.25">
      <c r="A6" s="23"/>
      <c r="B6" s="5"/>
      <c r="C6" s="5"/>
      <c r="D6" s="9"/>
      <c r="E6" s="7"/>
      <c r="F6" s="8"/>
      <c r="G6" s="43"/>
      <c r="H6" s="55"/>
      <c r="I6" s="54"/>
      <c r="J6" s="7"/>
      <c r="K6" s="7"/>
      <c r="L6" s="7"/>
      <c r="M6" s="7"/>
      <c r="N6" s="7"/>
      <c r="O6" s="7"/>
      <c r="P6" s="7"/>
      <c r="Q6" s="7"/>
      <c r="R6" s="7"/>
      <c r="S6" s="7"/>
      <c r="T6" s="7"/>
      <c r="U6" s="7"/>
      <c r="V6" s="7"/>
      <c r="W6" s="7"/>
      <c r="X6" s="7"/>
      <c r="Y6" s="7"/>
      <c r="Z6" s="7"/>
      <c r="AA6" s="7"/>
      <c r="AB6" s="7"/>
      <c r="AC6" s="7"/>
      <c r="AD6" s="7"/>
      <c r="AE6" s="7"/>
      <c r="AF6" s="7"/>
      <c r="AG6" s="7"/>
      <c r="AH6" s="7"/>
      <c r="AI6" s="7"/>
      <c r="AJ6" s="128"/>
      <c r="AK6" s="150"/>
      <c r="AM6" s="5"/>
      <c r="AO6" s="5"/>
      <c r="AQ6" s="5"/>
    </row>
    <row r="7" spans="1:43" x14ac:dyDescent="0.25">
      <c r="A7" s="23"/>
      <c r="B7" s="5"/>
      <c r="C7" s="5"/>
      <c r="D7" s="5"/>
      <c r="E7" s="7"/>
      <c r="F7" s="8"/>
      <c r="G7" s="43"/>
      <c r="H7" s="55"/>
      <c r="I7" s="54"/>
      <c r="J7" s="7"/>
      <c r="K7" s="7"/>
      <c r="L7" s="7"/>
      <c r="M7" s="7"/>
      <c r="N7" s="7"/>
      <c r="O7" s="7"/>
      <c r="P7" s="7"/>
      <c r="Q7" s="7"/>
      <c r="R7" s="7"/>
      <c r="S7" s="7"/>
      <c r="T7" s="7"/>
      <c r="U7" s="7"/>
      <c r="V7" s="7"/>
      <c r="W7" s="7"/>
      <c r="X7" s="7"/>
      <c r="Y7" s="7"/>
      <c r="Z7" s="7"/>
      <c r="AA7" s="7"/>
      <c r="AB7" s="7"/>
      <c r="AC7" s="7"/>
      <c r="AD7" s="7"/>
      <c r="AE7" s="7"/>
      <c r="AF7" s="7"/>
      <c r="AG7" s="7"/>
      <c r="AH7" s="7"/>
      <c r="AI7" s="7"/>
      <c r="AJ7" s="128"/>
      <c r="AK7" s="150"/>
      <c r="AM7" s="5"/>
      <c r="AO7" s="5"/>
      <c r="AQ7" s="5"/>
    </row>
    <row r="8" spans="1:43" x14ac:dyDescent="0.25">
      <c r="A8" s="23"/>
      <c r="B8" s="5"/>
      <c r="C8" s="5"/>
      <c r="D8" s="5"/>
      <c r="E8" s="7"/>
      <c r="F8" s="8"/>
      <c r="G8" s="43"/>
      <c r="H8" s="56"/>
      <c r="I8" s="54"/>
      <c r="J8" s="7"/>
      <c r="K8" s="7"/>
      <c r="L8" s="7"/>
      <c r="M8" s="7"/>
      <c r="N8" s="7"/>
      <c r="O8" s="7"/>
      <c r="P8" s="7"/>
      <c r="Q8" s="7"/>
      <c r="R8" s="7"/>
      <c r="S8" s="7"/>
      <c r="T8" s="7"/>
      <c r="U8" s="7"/>
      <c r="V8" s="7"/>
      <c r="W8" s="7"/>
      <c r="X8" s="7"/>
      <c r="Y8" s="7"/>
      <c r="Z8" s="7"/>
      <c r="AA8" s="7"/>
      <c r="AB8" s="7"/>
      <c r="AC8" s="7"/>
      <c r="AD8" s="7"/>
      <c r="AE8" s="7"/>
      <c r="AF8" s="7"/>
      <c r="AG8" s="7"/>
      <c r="AH8" s="7"/>
      <c r="AI8" s="7"/>
      <c r="AJ8" s="128"/>
      <c r="AK8" s="150"/>
      <c r="AM8" s="5"/>
      <c r="AO8" s="5"/>
      <c r="AQ8" s="5"/>
    </row>
    <row r="9" spans="1:43" x14ac:dyDescent="0.25">
      <c r="A9" s="38"/>
      <c r="B9" s="39"/>
      <c r="C9" s="39"/>
      <c r="D9" s="39"/>
      <c r="E9" s="40"/>
      <c r="F9" s="8"/>
      <c r="G9" s="44"/>
      <c r="H9" s="56"/>
      <c r="I9" s="54"/>
      <c r="J9" s="7"/>
      <c r="K9" s="7"/>
      <c r="L9" s="7"/>
      <c r="M9" s="7"/>
      <c r="N9" s="7"/>
      <c r="O9" s="7"/>
      <c r="P9" s="7"/>
      <c r="Q9" s="7"/>
      <c r="R9" s="7"/>
      <c r="S9" s="7"/>
      <c r="T9" s="7"/>
      <c r="U9" s="7"/>
      <c r="V9" s="7"/>
      <c r="W9" s="7"/>
      <c r="X9" s="7"/>
      <c r="Y9" s="7"/>
      <c r="Z9" s="7"/>
      <c r="AA9" s="7"/>
      <c r="AB9" s="7"/>
      <c r="AC9" s="7"/>
      <c r="AD9" s="7"/>
      <c r="AE9" s="7"/>
      <c r="AF9" s="7"/>
      <c r="AG9" s="7"/>
      <c r="AH9" s="7"/>
      <c r="AI9" s="7"/>
      <c r="AJ9" s="128"/>
      <c r="AK9" s="150"/>
      <c r="AM9" s="5"/>
      <c r="AO9" s="5"/>
      <c r="AQ9" s="5"/>
    </row>
    <row r="10" spans="1:43" x14ac:dyDescent="0.25">
      <c r="A10" s="38"/>
      <c r="B10" s="39"/>
      <c r="C10" s="39"/>
      <c r="D10" s="39"/>
      <c r="E10" s="40"/>
      <c r="F10" s="8"/>
      <c r="G10" s="44"/>
      <c r="H10" s="55"/>
      <c r="I10" s="54"/>
      <c r="J10" s="7"/>
      <c r="K10" s="7"/>
      <c r="L10" s="7"/>
      <c r="M10" s="7"/>
      <c r="N10" s="7"/>
      <c r="O10" s="7"/>
      <c r="P10" s="7"/>
      <c r="Q10" s="7"/>
      <c r="R10" s="7"/>
      <c r="S10" s="7"/>
      <c r="T10" s="7"/>
      <c r="U10" s="7"/>
      <c r="V10" s="7"/>
      <c r="W10" s="7"/>
      <c r="X10" s="7"/>
      <c r="Y10" s="7"/>
      <c r="Z10" s="7"/>
      <c r="AA10" s="7"/>
      <c r="AB10" s="7"/>
      <c r="AC10" s="7"/>
      <c r="AD10" s="7"/>
      <c r="AE10" s="7"/>
      <c r="AF10" s="7"/>
      <c r="AG10" s="7"/>
      <c r="AH10" s="7"/>
      <c r="AI10" s="7"/>
      <c r="AJ10" s="128"/>
      <c r="AK10" s="150"/>
      <c r="AM10" s="5"/>
      <c r="AO10" s="5"/>
      <c r="AQ10" s="5"/>
    </row>
    <row r="11" spans="1:43" ht="15.75" thickBot="1" x14ac:dyDescent="0.3">
      <c r="A11" s="24"/>
      <c r="B11" s="25"/>
      <c r="C11" s="25"/>
      <c r="D11" s="25"/>
      <c r="E11" s="26"/>
      <c r="F11" s="8"/>
      <c r="G11" s="45"/>
      <c r="H11" s="55"/>
      <c r="I11" s="54"/>
      <c r="J11" s="7"/>
      <c r="K11" s="7"/>
      <c r="L11" s="7"/>
      <c r="M11" s="7"/>
      <c r="N11" s="7"/>
      <c r="O11" s="7"/>
      <c r="P11" s="7"/>
      <c r="Q11" s="7"/>
      <c r="R11" s="7"/>
      <c r="S11" s="7"/>
      <c r="T11" s="7"/>
      <c r="U11" s="7"/>
      <c r="V11" s="7"/>
      <c r="W11" s="7"/>
      <c r="X11" s="7"/>
      <c r="Y11" s="7"/>
      <c r="Z11" s="7"/>
      <c r="AA11" s="7"/>
      <c r="AB11" s="7"/>
      <c r="AC11" s="7"/>
      <c r="AD11" s="7"/>
      <c r="AE11" s="7"/>
      <c r="AF11" s="7"/>
      <c r="AG11" s="7"/>
      <c r="AH11" s="7"/>
      <c r="AI11" s="7"/>
      <c r="AJ11" s="128"/>
      <c r="AK11" s="150"/>
      <c r="AM11" s="5"/>
      <c r="AO11" s="5"/>
      <c r="AQ11" s="5"/>
    </row>
    <row r="12" spans="1:43" x14ac:dyDescent="0.25">
      <c r="A12" s="18"/>
      <c r="B12" s="19"/>
      <c r="C12" s="20"/>
      <c r="D12" s="20"/>
      <c r="E12" s="21"/>
      <c r="F12" s="8"/>
      <c r="G12" s="42"/>
      <c r="H12" s="55"/>
      <c r="I12" s="54"/>
      <c r="J12" s="7"/>
      <c r="K12" s="7"/>
      <c r="L12" s="7"/>
      <c r="M12" s="7"/>
      <c r="N12" s="7"/>
      <c r="O12" s="7"/>
      <c r="P12" s="7"/>
      <c r="Q12" s="7"/>
      <c r="R12" s="7"/>
      <c r="S12" s="7"/>
      <c r="T12" s="7"/>
      <c r="U12" s="7"/>
      <c r="V12" s="7"/>
      <c r="W12" s="7"/>
      <c r="X12" s="7"/>
      <c r="Y12" s="7"/>
      <c r="Z12" s="7"/>
      <c r="AA12" s="7"/>
      <c r="AB12" s="7"/>
      <c r="AC12" s="7"/>
      <c r="AD12" s="7"/>
      <c r="AE12" s="7"/>
      <c r="AF12" s="7"/>
      <c r="AG12" s="7"/>
      <c r="AH12" s="7"/>
      <c r="AI12" s="7"/>
      <c r="AJ12" s="128"/>
      <c r="AK12" s="150"/>
      <c r="AM12" s="5"/>
      <c r="AO12" s="5"/>
      <c r="AQ12" s="5"/>
    </row>
    <row r="13" spans="1:43" x14ac:dyDescent="0.25">
      <c r="A13" s="102"/>
      <c r="B13" s="32"/>
      <c r="C13" s="33"/>
      <c r="D13" s="33"/>
      <c r="E13" s="34"/>
      <c r="F13" s="8"/>
      <c r="G13" s="46"/>
      <c r="H13" s="55"/>
      <c r="I13" s="54"/>
      <c r="J13" s="7"/>
      <c r="K13" s="7"/>
      <c r="L13" s="7"/>
      <c r="M13" s="7"/>
      <c r="N13" s="7"/>
      <c r="O13" s="7"/>
      <c r="P13" s="7"/>
      <c r="Q13" s="7"/>
      <c r="R13" s="7"/>
      <c r="S13" s="7"/>
      <c r="T13" s="7"/>
      <c r="U13" s="7"/>
      <c r="V13" s="7"/>
      <c r="W13" s="7"/>
      <c r="X13" s="7"/>
      <c r="Y13" s="7"/>
      <c r="Z13" s="7"/>
      <c r="AA13" s="7"/>
      <c r="AB13" s="7"/>
      <c r="AC13" s="7"/>
      <c r="AD13" s="7"/>
      <c r="AE13" s="7"/>
      <c r="AF13" s="7"/>
      <c r="AG13" s="7"/>
      <c r="AH13" s="7"/>
      <c r="AI13" s="7"/>
      <c r="AJ13" s="128"/>
      <c r="AK13" s="150"/>
      <c r="AM13" s="5"/>
      <c r="AO13" s="5"/>
      <c r="AQ13" s="5"/>
    </row>
    <row r="14" spans="1:43" ht="15.75" thickBot="1" x14ac:dyDescent="0.3">
      <c r="A14" s="24"/>
      <c r="B14" s="25"/>
      <c r="C14" s="25"/>
      <c r="D14" s="25"/>
      <c r="E14" s="26"/>
      <c r="F14" s="8"/>
      <c r="G14" s="45"/>
      <c r="H14" s="54"/>
      <c r="I14" s="54"/>
      <c r="J14" s="7"/>
      <c r="K14" s="7"/>
      <c r="L14" s="7"/>
      <c r="M14" s="7"/>
      <c r="N14" s="7"/>
      <c r="O14" s="7"/>
      <c r="P14" s="7"/>
      <c r="Q14" s="7"/>
      <c r="R14" s="7"/>
      <c r="S14" s="7"/>
      <c r="T14" s="7"/>
      <c r="U14" s="7"/>
      <c r="V14" s="7"/>
      <c r="W14" s="7"/>
      <c r="X14" s="7"/>
      <c r="Y14" s="7"/>
      <c r="Z14" s="7"/>
      <c r="AA14" s="7"/>
      <c r="AB14" s="7"/>
      <c r="AC14" s="7"/>
      <c r="AD14" s="7"/>
      <c r="AE14" s="7"/>
      <c r="AF14" s="7"/>
      <c r="AG14" s="7"/>
      <c r="AH14" s="7"/>
      <c r="AI14" s="7"/>
      <c r="AJ14" s="128"/>
      <c r="AK14" s="150"/>
      <c r="AM14" s="5"/>
      <c r="AO14" s="5"/>
      <c r="AQ14" s="5"/>
    </row>
    <row r="15" spans="1:43" x14ac:dyDescent="0.25">
      <c r="A15" s="18"/>
      <c r="B15" s="19"/>
      <c r="C15" s="20"/>
      <c r="D15" s="20"/>
      <c r="E15" s="21"/>
      <c r="F15" s="8"/>
      <c r="G15" s="42"/>
      <c r="H15" s="55"/>
      <c r="I15" s="54"/>
      <c r="J15" s="7"/>
      <c r="K15" s="7"/>
      <c r="L15" s="7"/>
      <c r="M15" s="7"/>
      <c r="N15" s="7"/>
      <c r="O15" s="7"/>
      <c r="P15" s="7"/>
      <c r="Q15" s="7"/>
      <c r="R15" s="7"/>
      <c r="S15" s="7"/>
      <c r="T15" s="7"/>
      <c r="U15" s="7"/>
      <c r="V15" s="7"/>
      <c r="W15" s="7"/>
      <c r="X15" s="7"/>
      <c r="Y15" s="7"/>
      <c r="Z15" s="7"/>
      <c r="AA15" s="7"/>
      <c r="AB15" s="7"/>
      <c r="AC15" s="7"/>
      <c r="AD15" s="7"/>
      <c r="AE15" s="7"/>
      <c r="AF15" s="7"/>
      <c r="AG15" s="7"/>
      <c r="AH15" s="7"/>
      <c r="AI15" s="7"/>
      <c r="AJ15" s="152"/>
      <c r="AK15" s="5"/>
      <c r="AM15" s="5"/>
      <c r="AO15" s="5"/>
      <c r="AQ15" s="5"/>
    </row>
    <row r="16" spans="1:43" x14ac:dyDescent="0.25">
      <c r="A16" s="102"/>
      <c r="B16" s="32"/>
      <c r="C16" s="33"/>
      <c r="D16" s="33"/>
      <c r="E16" s="34"/>
      <c r="F16" s="8"/>
      <c r="G16" s="46"/>
      <c r="H16" s="55"/>
      <c r="I16" s="54"/>
      <c r="J16" s="7"/>
      <c r="K16" s="7"/>
      <c r="L16" s="7"/>
      <c r="M16" s="7"/>
      <c r="N16" s="7"/>
      <c r="O16" s="7"/>
      <c r="P16" s="7"/>
      <c r="Q16" s="7"/>
      <c r="R16" s="7"/>
      <c r="S16" s="7"/>
      <c r="T16" s="7"/>
      <c r="U16" s="7"/>
      <c r="V16" s="7"/>
      <c r="W16" s="7"/>
      <c r="X16" s="7"/>
      <c r="Y16" s="7"/>
      <c r="Z16" s="7"/>
      <c r="AA16" s="7"/>
      <c r="AB16" s="7"/>
      <c r="AC16" s="7"/>
      <c r="AD16" s="7"/>
      <c r="AE16" s="7"/>
      <c r="AF16" s="7"/>
      <c r="AG16" s="7"/>
      <c r="AH16" s="7"/>
      <c r="AI16" s="7"/>
      <c r="AJ16" s="128"/>
      <c r="AK16" s="150"/>
      <c r="AM16" s="5"/>
      <c r="AO16" s="5"/>
      <c r="AQ16" s="5"/>
    </row>
    <row r="17" spans="1:43" x14ac:dyDescent="0.25">
      <c r="A17" s="102"/>
      <c r="B17" s="32"/>
      <c r="C17" s="33"/>
      <c r="D17" s="33"/>
      <c r="E17" s="34"/>
      <c r="F17" s="8"/>
      <c r="G17" s="46"/>
      <c r="H17" s="55"/>
      <c r="I17" s="54"/>
      <c r="J17" s="7"/>
      <c r="K17" s="7"/>
      <c r="L17" s="7"/>
      <c r="M17" s="7"/>
      <c r="N17" s="7"/>
      <c r="O17" s="7"/>
      <c r="P17" s="7"/>
      <c r="Q17" s="7"/>
      <c r="R17" s="7"/>
      <c r="S17" s="7"/>
      <c r="T17" s="7"/>
      <c r="U17" s="7"/>
      <c r="V17" s="7"/>
      <c r="W17" s="7"/>
      <c r="X17" s="7"/>
      <c r="Y17" s="7"/>
      <c r="Z17" s="7"/>
      <c r="AA17" s="7"/>
      <c r="AB17" s="7"/>
      <c r="AC17" s="7"/>
      <c r="AD17" s="7"/>
      <c r="AE17" s="7"/>
      <c r="AF17" s="7"/>
      <c r="AG17" s="7"/>
      <c r="AH17" s="7"/>
      <c r="AI17" s="7"/>
      <c r="AJ17" s="128"/>
      <c r="AK17" s="150"/>
      <c r="AM17" s="5"/>
      <c r="AO17" s="5"/>
      <c r="AQ17" s="5"/>
    </row>
    <row r="18" spans="1:43" x14ac:dyDescent="0.25">
      <c r="A18" s="102"/>
      <c r="B18" s="32"/>
      <c r="C18" s="33"/>
      <c r="D18" s="33"/>
      <c r="E18" s="34"/>
      <c r="F18" s="8"/>
      <c r="G18" s="46"/>
      <c r="H18" s="55"/>
      <c r="I18" s="54"/>
      <c r="J18" s="7"/>
      <c r="K18" s="7"/>
      <c r="L18" s="7"/>
      <c r="M18" s="7"/>
      <c r="N18" s="7"/>
      <c r="O18" s="7"/>
      <c r="P18" s="7"/>
      <c r="Q18" s="7"/>
      <c r="R18" s="7"/>
      <c r="S18" s="7"/>
      <c r="T18" s="7"/>
      <c r="U18" s="7"/>
      <c r="V18" s="7"/>
      <c r="W18" s="7"/>
      <c r="X18" s="7"/>
      <c r="Y18" s="7"/>
      <c r="Z18" s="7"/>
      <c r="AA18" s="7"/>
      <c r="AB18" s="7"/>
      <c r="AC18" s="7"/>
      <c r="AD18" s="7"/>
      <c r="AE18" s="7"/>
      <c r="AF18" s="7"/>
      <c r="AG18" s="7"/>
      <c r="AH18" s="7"/>
      <c r="AI18" s="7"/>
      <c r="AJ18" s="128"/>
      <c r="AK18" s="150"/>
      <c r="AM18" s="5"/>
      <c r="AO18" s="5"/>
      <c r="AQ18" s="5"/>
    </row>
    <row r="19" spans="1:43" x14ac:dyDescent="0.25">
      <c r="A19" s="102"/>
      <c r="B19" s="32"/>
      <c r="C19" s="33"/>
      <c r="D19" s="33"/>
      <c r="E19" s="34"/>
      <c r="F19" s="8"/>
      <c r="G19" s="46"/>
      <c r="H19" s="55"/>
      <c r="I19" s="54"/>
      <c r="J19" s="7"/>
      <c r="K19" s="7"/>
      <c r="L19" s="7"/>
      <c r="M19" s="7"/>
      <c r="N19" s="7"/>
      <c r="O19" s="7"/>
      <c r="P19" s="7"/>
      <c r="Q19" s="7"/>
      <c r="R19" s="7"/>
      <c r="S19" s="7"/>
      <c r="T19" s="7"/>
      <c r="U19" s="7"/>
      <c r="V19" s="7"/>
      <c r="W19" s="7"/>
      <c r="X19" s="7"/>
      <c r="Y19" s="7"/>
      <c r="Z19" s="7"/>
      <c r="AA19" s="7"/>
      <c r="AB19" s="7"/>
      <c r="AC19" s="7"/>
      <c r="AD19" s="7"/>
      <c r="AE19" s="7"/>
      <c r="AF19" s="7"/>
      <c r="AG19" s="7"/>
      <c r="AH19" s="7"/>
      <c r="AI19" s="7"/>
      <c r="AJ19" s="128"/>
      <c r="AK19" s="150"/>
      <c r="AM19" s="5"/>
      <c r="AO19" s="5"/>
      <c r="AQ19" s="5"/>
    </row>
    <row r="20" spans="1:43" x14ac:dyDescent="0.25">
      <c r="A20" s="31"/>
      <c r="B20" s="32"/>
      <c r="C20" s="33"/>
      <c r="D20" s="33"/>
      <c r="E20" s="34"/>
      <c r="F20" s="8"/>
      <c r="G20" s="46"/>
      <c r="H20" s="55"/>
      <c r="I20" s="54"/>
      <c r="J20" s="7"/>
      <c r="K20" s="7"/>
      <c r="L20" s="7"/>
      <c r="M20" s="7"/>
      <c r="N20" s="7"/>
      <c r="O20" s="7"/>
      <c r="P20" s="7"/>
      <c r="Q20" s="7"/>
      <c r="R20" s="7"/>
      <c r="S20" s="7"/>
      <c r="T20" s="7"/>
      <c r="U20" s="7"/>
      <c r="V20" s="7"/>
      <c r="W20" s="7"/>
      <c r="X20" s="7"/>
      <c r="Y20" s="7"/>
      <c r="Z20" s="7"/>
      <c r="AA20" s="7"/>
      <c r="AB20" s="7"/>
      <c r="AC20" s="7"/>
      <c r="AD20" s="7"/>
      <c r="AE20" s="7"/>
      <c r="AF20" s="7"/>
      <c r="AG20" s="7"/>
      <c r="AH20" s="7"/>
      <c r="AI20" s="7"/>
      <c r="AJ20" s="128"/>
      <c r="AK20" s="150"/>
      <c r="AM20" s="5"/>
      <c r="AO20" s="5"/>
      <c r="AQ20" s="5"/>
    </row>
    <row r="21" spans="1:43" x14ac:dyDescent="0.25">
      <c r="A21" s="102"/>
      <c r="B21" s="32"/>
      <c r="C21" s="33"/>
      <c r="D21" s="33"/>
      <c r="E21" s="34"/>
      <c r="F21" s="8"/>
      <c r="G21" s="46"/>
      <c r="H21" s="55"/>
      <c r="I21" s="54"/>
      <c r="J21" s="7"/>
      <c r="K21" s="7"/>
      <c r="L21" s="7"/>
      <c r="M21" s="7"/>
      <c r="N21" s="7"/>
      <c r="O21" s="7"/>
      <c r="P21" s="7"/>
      <c r="Q21" s="7"/>
      <c r="R21" s="7"/>
      <c r="S21" s="7"/>
      <c r="T21" s="7"/>
      <c r="U21" s="7"/>
      <c r="V21" s="7"/>
      <c r="W21" s="7"/>
      <c r="X21" s="7"/>
      <c r="Y21" s="7"/>
      <c r="Z21" s="7"/>
      <c r="AA21" s="7"/>
      <c r="AB21" s="7"/>
      <c r="AC21" s="7"/>
      <c r="AD21" s="7"/>
      <c r="AE21" s="7"/>
      <c r="AF21" s="7"/>
      <c r="AG21" s="7"/>
      <c r="AH21" s="7"/>
      <c r="AI21" s="7"/>
      <c r="AJ21" s="128"/>
      <c r="AK21" s="150"/>
      <c r="AM21" s="5"/>
      <c r="AO21" s="5"/>
      <c r="AQ21" s="5"/>
    </row>
    <row r="22" spans="1:43" x14ac:dyDescent="0.25">
      <c r="A22" s="102"/>
      <c r="B22" s="32"/>
      <c r="C22" s="33"/>
      <c r="D22" s="33"/>
      <c r="E22" s="34"/>
      <c r="F22" s="8"/>
      <c r="G22" s="46"/>
      <c r="H22" s="55"/>
      <c r="I22" s="54"/>
      <c r="J22" s="7"/>
      <c r="K22" s="7"/>
      <c r="L22" s="7"/>
      <c r="M22" s="7"/>
      <c r="N22" s="7"/>
      <c r="O22" s="7"/>
      <c r="P22" s="7"/>
      <c r="Q22" s="7"/>
      <c r="R22" s="7"/>
      <c r="S22" s="7"/>
      <c r="T22" s="7"/>
      <c r="U22" s="7"/>
      <c r="V22" s="7"/>
      <c r="W22" s="7"/>
      <c r="X22" s="7"/>
      <c r="Y22" s="7"/>
      <c r="Z22" s="7"/>
      <c r="AA22" s="7"/>
      <c r="AB22" s="7"/>
      <c r="AC22" s="7"/>
      <c r="AD22" s="7"/>
      <c r="AE22" s="7"/>
      <c r="AF22" s="7"/>
      <c r="AG22" s="7"/>
      <c r="AH22" s="7"/>
      <c r="AI22" s="7"/>
      <c r="AJ22" s="128"/>
      <c r="AK22" s="150"/>
      <c r="AM22" s="5"/>
      <c r="AO22" s="5"/>
      <c r="AQ22" s="5"/>
    </row>
    <row r="23" spans="1:43" ht="15.75" thickBot="1" x14ac:dyDescent="0.3">
      <c r="A23" s="24"/>
      <c r="B23" s="25"/>
      <c r="C23" s="25"/>
      <c r="D23" s="25"/>
      <c r="E23" s="26"/>
      <c r="F23" s="8"/>
      <c r="G23" s="45"/>
      <c r="H23" s="56"/>
      <c r="I23" s="54"/>
      <c r="J23" s="7"/>
      <c r="K23" s="7"/>
      <c r="L23" s="7"/>
      <c r="M23" s="7"/>
      <c r="N23" s="7"/>
      <c r="O23" s="7"/>
      <c r="P23" s="7"/>
      <c r="Q23" s="7"/>
      <c r="R23" s="7"/>
      <c r="S23" s="7"/>
      <c r="T23" s="7"/>
      <c r="U23" s="7"/>
      <c r="V23" s="7"/>
      <c r="W23" s="7"/>
      <c r="X23" s="7"/>
      <c r="Y23" s="7"/>
      <c r="Z23" s="7"/>
      <c r="AA23" s="7"/>
      <c r="AB23" s="7"/>
      <c r="AC23" s="7"/>
      <c r="AD23" s="7"/>
      <c r="AE23" s="7"/>
      <c r="AF23" s="7"/>
      <c r="AG23" s="7"/>
      <c r="AH23" s="7"/>
      <c r="AI23" s="7"/>
      <c r="AJ23" s="128"/>
      <c r="AK23" s="150"/>
      <c r="AM23" s="5"/>
      <c r="AO23" s="5"/>
      <c r="AQ23" s="5"/>
    </row>
    <row r="24" spans="1:43" x14ac:dyDescent="0.25">
      <c r="A24" s="18"/>
      <c r="B24" s="19"/>
      <c r="C24" s="20"/>
      <c r="D24" s="20"/>
      <c r="E24" s="21"/>
      <c r="F24" s="8"/>
      <c r="G24" s="42"/>
      <c r="H24" s="55"/>
      <c r="I24" s="54"/>
      <c r="J24" s="7"/>
      <c r="K24" s="7"/>
      <c r="L24" s="7"/>
      <c r="M24" s="7"/>
      <c r="N24" s="7"/>
      <c r="O24" s="7"/>
      <c r="P24" s="7"/>
      <c r="Q24" s="7"/>
      <c r="R24" s="7"/>
      <c r="S24" s="7"/>
      <c r="T24" s="7"/>
      <c r="U24" s="7"/>
      <c r="V24" s="7"/>
      <c r="W24" s="7"/>
      <c r="X24" s="7"/>
      <c r="Y24" s="7"/>
      <c r="Z24" s="7"/>
      <c r="AA24" s="7"/>
      <c r="AB24" s="7"/>
      <c r="AC24" s="7"/>
      <c r="AD24" s="7"/>
      <c r="AE24" s="7"/>
      <c r="AF24" s="7"/>
      <c r="AG24" s="7"/>
      <c r="AH24" s="7"/>
      <c r="AI24" s="7"/>
      <c r="AJ24" s="128"/>
      <c r="AK24" s="150"/>
      <c r="AM24" s="5"/>
      <c r="AO24" s="5"/>
      <c r="AQ24" s="5"/>
    </row>
    <row r="25" spans="1:43" x14ac:dyDescent="0.25">
      <c r="A25" s="31"/>
      <c r="B25" s="32"/>
      <c r="C25" s="33"/>
      <c r="D25" s="33"/>
      <c r="E25" s="34"/>
      <c r="F25" s="8"/>
      <c r="G25" s="46"/>
      <c r="H25" s="56"/>
      <c r="I25" s="54"/>
      <c r="J25" s="7"/>
      <c r="K25" s="7"/>
      <c r="L25" s="7"/>
      <c r="M25" s="7"/>
      <c r="N25" s="7"/>
      <c r="O25" s="7"/>
      <c r="P25" s="7"/>
      <c r="Q25" s="7"/>
      <c r="R25" s="7"/>
      <c r="S25" s="7"/>
      <c r="T25" s="7"/>
      <c r="U25" s="7"/>
      <c r="V25" s="7"/>
      <c r="W25" s="7"/>
      <c r="X25" s="7"/>
      <c r="Y25" s="7"/>
      <c r="Z25" s="7"/>
      <c r="AA25" s="7"/>
      <c r="AB25" s="7"/>
      <c r="AC25" s="7"/>
      <c r="AD25" s="7"/>
      <c r="AE25" s="7"/>
      <c r="AF25" s="7"/>
      <c r="AG25" s="7"/>
      <c r="AH25" s="7"/>
      <c r="AI25" s="7"/>
      <c r="AJ25" s="128"/>
      <c r="AK25" s="150"/>
      <c r="AM25" s="5"/>
      <c r="AO25" s="5"/>
      <c r="AQ25" s="5"/>
    </row>
    <row r="26" spans="1:43" x14ac:dyDescent="0.25">
      <c r="A26" s="31"/>
      <c r="B26" s="32"/>
      <c r="C26" s="33"/>
      <c r="D26" s="33"/>
      <c r="E26" s="34"/>
      <c r="F26" s="8"/>
      <c r="G26" s="46"/>
      <c r="H26" s="56"/>
      <c r="I26" s="54"/>
      <c r="J26" s="7"/>
      <c r="K26" s="7"/>
      <c r="L26" s="7"/>
      <c r="M26" s="7"/>
      <c r="N26" s="7"/>
      <c r="O26" s="7"/>
      <c r="P26" s="7"/>
      <c r="Q26" s="7"/>
      <c r="R26" s="7"/>
      <c r="S26" s="7"/>
      <c r="T26" s="7"/>
      <c r="U26" s="7"/>
      <c r="V26" s="7"/>
      <c r="W26" s="7"/>
      <c r="X26" s="7"/>
      <c r="Y26" s="7"/>
      <c r="Z26" s="7"/>
      <c r="AA26" s="7"/>
      <c r="AB26" s="7"/>
      <c r="AC26" s="7"/>
      <c r="AD26" s="7"/>
      <c r="AE26" s="7"/>
      <c r="AF26" s="7"/>
      <c r="AG26" s="7"/>
      <c r="AH26" s="7"/>
      <c r="AI26" s="7"/>
      <c r="AJ26" s="128"/>
      <c r="AK26" s="150"/>
      <c r="AM26" s="5"/>
      <c r="AO26" s="5"/>
      <c r="AQ26" s="5"/>
    </row>
    <row r="27" spans="1:43" ht="16.5" customHeight="1" x14ac:dyDescent="0.25">
      <c r="A27" s="5"/>
      <c r="B27" s="5"/>
      <c r="C27" s="5"/>
      <c r="D27" s="5"/>
      <c r="E27" s="7"/>
      <c r="F27" s="8"/>
      <c r="G27" s="8"/>
      <c r="H27" s="55"/>
      <c r="I27" s="54"/>
      <c r="J27" s="7"/>
      <c r="K27" s="7"/>
      <c r="L27" s="7"/>
      <c r="M27" s="7"/>
      <c r="N27" s="7"/>
      <c r="O27" s="7"/>
      <c r="P27" s="7"/>
      <c r="Q27" s="7"/>
      <c r="R27" s="7"/>
      <c r="S27" s="7"/>
      <c r="T27" s="7"/>
      <c r="U27" s="7"/>
      <c r="V27" s="7"/>
      <c r="W27" s="7"/>
      <c r="X27" s="7"/>
      <c r="Y27" s="7"/>
      <c r="Z27" s="7"/>
      <c r="AA27" s="7"/>
      <c r="AB27" s="7"/>
      <c r="AC27" s="7"/>
      <c r="AD27" s="7"/>
      <c r="AE27" s="7"/>
      <c r="AF27" s="7"/>
      <c r="AG27" s="7"/>
      <c r="AH27" s="7"/>
      <c r="AI27" s="7"/>
      <c r="AJ27" s="128"/>
      <c r="AK27" s="150"/>
      <c r="AM27" s="5"/>
      <c r="AO27" s="5"/>
      <c r="AQ27" s="5"/>
    </row>
    <row r="28" spans="1:43" ht="16.5" customHeight="1" x14ac:dyDescent="0.25">
      <c r="A28" s="5"/>
      <c r="B28" s="5"/>
      <c r="C28" s="5"/>
      <c r="D28" s="5"/>
      <c r="E28" s="7"/>
      <c r="F28" s="8"/>
      <c r="G28" s="8"/>
      <c r="H28" s="55"/>
      <c r="I28" s="54"/>
      <c r="J28" s="7"/>
      <c r="K28" s="7"/>
      <c r="L28" s="7"/>
      <c r="M28" s="7"/>
      <c r="N28" s="7"/>
      <c r="O28" s="7"/>
      <c r="P28" s="7"/>
      <c r="Q28" s="7"/>
      <c r="R28" s="7"/>
      <c r="S28" s="7"/>
      <c r="T28" s="7"/>
      <c r="U28" s="7"/>
      <c r="V28" s="7"/>
      <c r="W28" s="7"/>
      <c r="X28" s="7"/>
      <c r="Y28" s="7"/>
      <c r="Z28" s="7"/>
      <c r="AA28" s="7"/>
      <c r="AB28" s="7"/>
      <c r="AC28" s="7"/>
      <c r="AD28" s="7"/>
      <c r="AE28" s="7"/>
      <c r="AF28" s="7"/>
      <c r="AG28" s="7"/>
      <c r="AH28" s="7"/>
      <c r="AI28" s="7"/>
      <c r="AJ28" s="128"/>
      <c r="AK28" s="150"/>
      <c r="AM28" s="5"/>
      <c r="AO28" s="5"/>
      <c r="AQ28" s="5"/>
    </row>
    <row r="29" spans="1:43" x14ac:dyDescent="0.25">
      <c r="A29" s="35"/>
      <c r="B29" s="11"/>
      <c r="C29" s="10"/>
      <c r="D29" s="10"/>
      <c r="E29" s="12"/>
      <c r="F29" s="13"/>
      <c r="G29" s="47"/>
      <c r="H29" s="54"/>
      <c r="I29" s="54"/>
      <c r="J29" s="7"/>
      <c r="K29" s="7"/>
      <c r="L29" s="7"/>
      <c r="M29" s="7"/>
      <c r="N29" s="7"/>
      <c r="O29" s="7"/>
      <c r="P29" s="7"/>
      <c r="Q29" s="7"/>
      <c r="R29" s="7"/>
      <c r="S29" s="7"/>
      <c r="T29" s="7"/>
      <c r="U29" s="7"/>
      <c r="V29" s="7"/>
      <c r="W29" s="7"/>
      <c r="X29" s="7"/>
      <c r="Y29" s="7"/>
      <c r="Z29" s="7"/>
      <c r="AA29" s="7"/>
      <c r="AB29" s="7"/>
      <c r="AC29" s="7"/>
      <c r="AD29" s="7"/>
      <c r="AE29" s="7"/>
      <c r="AF29" s="7"/>
      <c r="AG29" s="7"/>
      <c r="AH29" s="7"/>
      <c r="AI29" s="7"/>
      <c r="AJ29" s="128"/>
      <c r="AK29" s="150"/>
      <c r="AM29" s="5"/>
      <c r="AO29" s="5"/>
      <c r="AQ29" s="5"/>
    </row>
    <row r="30" spans="1:43" x14ac:dyDescent="0.25">
      <c r="A30" s="31"/>
      <c r="B30" s="32"/>
      <c r="C30" s="33"/>
      <c r="D30" s="33"/>
      <c r="E30" s="34"/>
      <c r="F30" s="8"/>
      <c r="G30" s="46"/>
      <c r="H30" s="54"/>
      <c r="I30" s="54"/>
      <c r="J30" s="7"/>
      <c r="K30" s="7"/>
      <c r="L30" s="7"/>
      <c r="M30" s="7"/>
      <c r="N30" s="7"/>
      <c r="O30" s="7"/>
      <c r="P30" s="7"/>
      <c r="Q30" s="7"/>
      <c r="R30" s="7"/>
      <c r="S30" s="7"/>
      <c r="T30" s="7"/>
      <c r="U30" s="7"/>
      <c r="V30" s="7"/>
      <c r="W30" s="7"/>
      <c r="X30" s="7"/>
      <c r="Y30" s="7"/>
      <c r="Z30" s="7"/>
      <c r="AA30" s="7"/>
      <c r="AB30" s="7"/>
      <c r="AC30" s="7"/>
      <c r="AD30" s="7"/>
      <c r="AE30" s="7"/>
      <c r="AF30" s="7"/>
      <c r="AG30" s="7"/>
      <c r="AH30" s="7"/>
      <c r="AI30" s="7"/>
      <c r="AJ30" s="128"/>
      <c r="AK30" s="150"/>
      <c r="AM30" s="5"/>
      <c r="AO30" s="5"/>
      <c r="AQ30" s="5"/>
    </row>
    <row r="31" spans="1:43" ht="15.75" thickBot="1" x14ac:dyDescent="0.3">
      <c r="A31" s="24"/>
      <c r="B31" s="25"/>
      <c r="C31" s="25"/>
      <c r="D31" s="25"/>
      <c r="E31" s="26"/>
      <c r="F31" s="8"/>
      <c r="G31" s="45"/>
      <c r="H31" s="54"/>
      <c r="I31" s="54"/>
      <c r="J31" s="7"/>
      <c r="K31" s="7"/>
      <c r="L31" s="7"/>
      <c r="M31" s="7"/>
      <c r="N31" s="7"/>
      <c r="O31" s="7"/>
      <c r="P31" s="7"/>
      <c r="Q31" s="7"/>
      <c r="R31" s="7"/>
      <c r="S31" s="7"/>
      <c r="T31" s="7"/>
      <c r="U31" s="7"/>
      <c r="V31" s="7"/>
      <c r="W31" s="7"/>
      <c r="X31" s="7"/>
      <c r="Y31" s="7"/>
      <c r="Z31" s="7"/>
      <c r="AA31" s="7"/>
      <c r="AB31" s="7"/>
      <c r="AC31" s="7"/>
      <c r="AD31" s="7"/>
      <c r="AE31" s="7"/>
      <c r="AF31" s="7"/>
      <c r="AG31" s="7"/>
      <c r="AH31" s="7"/>
      <c r="AI31" s="7"/>
      <c r="AJ31" s="128"/>
      <c r="AK31" s="150"/>
      <c r="AM31" s="5"/>
      <c r="AO31" s="5"/>
      <c r="AQ31" s="5"/>
    </row>
    <row r="32" spans="1:43" x14ac:dyDescent="0.25">
      <c r="A32" s="18"/>
      <c r="B32" s="19"/>
      <c r="C32" s="20"/>
      <c r="D32" s="20"/>
      <c r="E32" s="21"/>
      <c r="F32" s="8"/>
      <c r="G32" s="42"/>
      <c r="H32" s="55"/>
      <c r="I32" s="54"/>
      <c r="J32" s="7"/>
      <c r="K32" s="7"/>
      <c r="L32" s="7"/>
      <c r="M32" s="7"/>
      <c r="N32" s="7"/>
      <c r="O32" s="7"/>
      <c r="P32" s="7"/>
      <c r="Q32" s="7"/>
      <c r="R32" s="7"/>
      <c r="S32" s="7"/>
      <c r="T32" s="7"/>
      <c r="U32" s="7"/>
      <c r="V32" s="7"/>
      <c r="W32" s="7"/>
      <c r="X32" s="7"/>
      <c r="Y32" s="7"/>
      <c r="Z32" s="7"/>
      <c r="AA32" s="7"/>
      <c r="AB32" s="7"/>
      <c r="AC32" s="7"/>
      <c r="AD32" s="7"/>
      <c r="AE32" s="7"/>
      <c r="AF32" s="7"/>
      <c r="AG32" s="7"/>
      <c r="AH32" s="7"/>
      <c r="AI32" s="7"/>
      <c r="AJ32" s="128"/>
      <c r="AK32" s="150"/>
      <c r="AM32" s="5"/>
      <c r="AO32" s="5"/>
      <c r="AQ32" s="5"/>
    </row>
    <row r="33" spans="1:43" x14ac:dyDescent="0.25">
      <c r="A33" s="23"/>
      <c r="B33" s="5"/>
      <c r="C33" s="5"/>
      <c r="D33" s="5"/>
      <c r="E33" s="7"/>
      <c r="F33" s="8"/>
      <c r="G33" s="43"/>
      <c r="H33" s="56"/>
      <c r="I33" s="5"/>
      <c r="J33" s="7"/>
      <c r="K33" s="7"/>
      <c r="L33" s="7"/>
      <c r="M33" s="7"/>
      <c r="N33" s="7"/>
      <c r="O33" s="7"/>
      <c r="P33" s="7"/>
      <c r="Q33" s="7"/>
      <c r="R33" s="7"/>
      <c r="S33" s="7"/>
      <c r="T33" s="7"/>
      <c r="U33" s="7"/>
      <c r="V33" s="7"/>
      <c r="W33" s="7"/>
      <c r="X33" s="7"/>
      <c r="Y33" s="7"/>
      <c r="Z33" s="7"/>
      <c r="AA33" s="7"/>
      <c r="AB33" s="7"/>
      <c r="AC33" s="7"/>
      <c r="AD33" s="7"/>
      <c r="AE33" s="7"/>
      <c r="AF33" s="7"/>
      <c r="AG33" s="7"/>
      <c r="AH33" s="7"/>
      <c r="AI33" s="7"/>
      <c r="AJ33" s="128"/>
      <c r="AK33" s="150"/>
      <c r="AM33" s="5"/>
      <c r="AO33" s="5"/>
      <c r="AQ33" s="5"/>
    </row>
    <row r="34" spans="1:43" x14ac:dyDescent="0.25">
      <c r="A34" s="27"/>
      <c r="B34" s="5"/>
      <c r="C34" s="5"/>
      <c r="D34" s="5"/>
      <c r="E34" s="7"/>
      <c r="F34" s="8"/>
      <c r="G34" s="43"/>
      <c r="H34" s="55"/>
      <c r="I34" s="54"/>
      <c r="J34" s="7"/>
      <c r="K34" s="7"/>
      <c r="L34" s="7"/>
      <c r="M34" s="7"/>
      <c r="N34" s="7"/>
      <c r="O34" s="7"/>
      <c r="P34" s="7"/>
      <c r="Q34" s="7"/>
      <c r="R34" s="7"/>
      <c r="S34" s="7"/>
      <c r="T34" s="7"/>
      <c r="U34" s="7"/>
      <c r="V34" s="7"/>
      <c r="W34" s="7"/>
      <c r="X34" s="7"/>
      <c r="Y34" s="7"/>
      <c r="Z34" s="7"/>
      <c r="AA34" s="7"/>
      <c r="AB34" s="7"/>
      <c r="AC34" s="7"/>
      <c r="AD34" s="7"/>
      <c r="AE34" s="7"/>
      <c r="AF34" s="7"/>
      <c r="AG34" s="7"/>
      <c r="AH34" s="7"/>
      <c r="AI34" s="7"/>
      <c r="AJ34" s="128"/>
      <c r="AK34" s="150"/>
      <c r="AM34" s="5"/>
      <c r="AO34" s="5"/>
      <c r="AQ34" s="5"/>
    </row>
    <row r="35" spans="1:43" x14ac:dyDescent="0.25">
      <c r="A35" s="23"/>
      <c r="B35" s="5"/>
      <c r="C35" s="5"/>
      <c r="D35" s="5"/>
      <c r="E35" s="7"/>
      <c r="F35" s="8"/>
      <c r="G35" s="43"/>
      <c r="H35" s="55"/>
      <c r="I35" s="54"/>
      <c r="J35" s="7"/>
      <c r="K35" s="7"/>
      <c r="L35" s="7"/>
      <c r="M35" s="7"/>
      <c r="N35" s="7"/>
      <c r="O35" s="7"/>
      <c r="P35" s="7"/>
      <c r="Q35" s="7"/>
      <c r="R35" s="7"/>
      <c r="S35" s="7"/>
      <c r="T35" s="7"/>
      <c r="U35" s="7"/>
      <c r="V35" s="7"/>
      <c r="W35" s="7"/>
      <c r="X35" s="7"/>
      <c r="Y35" s="7"/>
      <c r="Z35" s="7"/>
      <c r="AA35" s="7"/>
      <c r="AB35" s="7"/>
      <c r="AC35" s="7"/>
      <c r="AD35" s="7"/>
      <c r="AE35" s="7"/>
      <c r="AF35" s="7"/>
      <c r="AG35" s="7"/>
      <c r="AH35" s="7"/>
      <c r="AI35" s="7"/>
      <c r="AJ35" s="128"/>
      <c r="AK35" s="150"/>
      <c r="AM35" s="5"/>
      <c r="AO35" s="5"/>
      <c r="AQ35" s="5"/>
    </row>
    <row r="36" spans="1:43" ht="15.75" thickBot="1" x14ac:dyDescent="0.3">
      <c r="A36" s="24"/>
      <c r="B36" s="25"/>
      <c r="C36" s="25"/>
      <c r="D36" s="25"/>
      <c r="E36" s="26"/>
      <c r="F36" s="8"/>
      <c r="G36" s="45"/>
      <c r="H36" s="54"/>
      <c r="I36" s="54"/>
      <c r="J36" s="7"/>
      <c r="K36" s="7"/>
      <c r="L36" s="7"/>
      <c r="M36" s="7"/>
      <c r="N36" s="7"/>
      <c r="O36" s="7"/>
      <c r="P36" s="7"/>
      <c r="Q36" s="7"/>
      <c r="R36" s="7"/>
      <c r="S36" s="7"/>
      <c r="T36" s="7"/>
      <c r="U36" s="7"/>
      <c r="V36" s="7"/>
      <c r="W36" s="7"/>
      <c r="X36" s="7"/>
      <c r="Y36" s="7"/>
      <c r="Z36" s="7"/>
      <c r="AA36" s="7"/>
      <c r="AB36" s="7"/>
      <c r="AC36" s="7"/>
      <c r="AD36" s="7"/>
      <c r="AE36" s="7"/>
      <c r="AF36" s="7"/>
      <c r="AG36" s="7"/>
      <c r="AH36" s="7"/>
      <c r="AI36" s="7"/>
      <c r="AJ36" s="131"/>
      <c r="AK36" s="156"/>
      <c r="AM36" s="5"/>
      <c r="AO36" s="5"/>
      <c r="AQ36" s="5"/>
    </row>
    <row r="37" spans="1:43" x14ac:dyDescent="0.25">
      <c r="A37" s="18"/>
      <c r="B37" s="19"/>
      <c r="C37" s="20"/>
      <c r="D37" s="20"/>
      <c r="E37" s="21"/>
      <c r="F37" s="8"/>
      <c r="G37" s="42"/>
      <c r="H37" s="55"/>
      <c r="I37" s="54"/>
      <c r="J37" s="7"/>
      <c r="K37" s="7"/>
      <c r="L37" s="7"/>
      <c r="M37" s="7"/>
      <c r="N37" s="7"/>
      <c r="O37" s="7"/>
      <c r="P37" s="7"/>
      <c r="Q37" s="7"/>
      <c r="R37" s="7"/>
      <c r="S37" s="7"/>
      <c r="T37" s="7"/>
      <c r="U37" s="7"/>
      <c r="V37" s="7"/>
      <c r="W37" s="7"/>
      <c r="X37" s="7"/>
      <c r="Y37" s="7"/>
      <c r="Z37" s="7"/>
      <c r="AA37" s="7"/>
      <c r="AB37" s="7"/>
      <c r="AC37" s="7"/>
      <c r="AD37" s="7"/>
      <c r="AE37" s="7"/>
      <c r="AF37" s="7"/>
      <c r="AG37" s="7"/>
      <c r="AH37" s="7"/>
      <c r="AI37" s="7"/>
      <c r="AJ37" s="128"/>
      <c r="AK37" s="150"/>
      <c r="AM37" s="5"/>
      <c r="AO37" s="5"/>
      <c r="AQ37" s="5"/>
    </row>
    <row r="38" spans="1:43" x14ac:dyDescent="0.25">
      <c r="A38" s="31"/>
      <c r="B38" s="32"/>
      <c r="C38" s="33"/>
      <c r="D38" s="33"/>
      <c r="E38" s="34"/>
      <c r="F38" s="8"/>
      <c r="G38" s="46"/>
      <c r="H38" s="55"/>
      <c r="I38" s="54"/>
      <c r="J38" s="7"/>
      <c r="K38" s="7"/>
      <c r="L38" s="7"/>
      <c r="M38" s="7"/>
      <c r="N38" s="7"/>
      <c r="O38" s="7"/>
      <c r="P38" s="7"/>
      <c r="Q38" s="7"/>
      <c r="R38" s="7"/>
      <c r="S38" s="7"/>
      <c r="T38" s="7"/>
      <c r="U38" s="7"/>
      <c r="V38" s="7"/>
      <c r="W38" s="7"/>
      <c r="X38" s="7"/>
      <c r="Y38" s="7"/>
      <c r="Z38" s="7"/>
      <c r="AA38" s="7"/>
      <c r="AB38" s="7"/>
      <c r="AC38" s="7"/>
      <c r="AD38" s="7"/>
      <c r="AE38" s="7"/>
      <c r="AF38" s="7"/>
      <c r="AG38" s="7"/>
      <c r="AH38" s="7"/>
      <c r="AI38" s="7"/>
      <c r="AJ38" s="128"/>
      <c r="AK38" s="150"/>
      <c r="AM38" s="5"/>
      <c r="AO38" s="5"/>
      <c r="AQ38" s="5"/>
    </row>
    <row r="39" spans="1:43" ht="15.75" thickBot="1" x14ac:dyDescent="0.3">
      <c r="A39" s="24"/>
      <c r="B39" s="25"/>
      <c r="C39" s="25"/>
      <c r="D39" s="25"/>
      <c r="E39" s="26"/>
      <c r="F39" s="8"/>
      <c r="G39" s="45"/>
      <c r="H39" s="54"/>
      <c r="I39" s="54"/>
      <c r="J39" s="7"/>
      <c r="K39" s="7"/>
      <c r="L39" s="7"/>
      <c r="M39" s="7"/>
      <c r="N39" s="7"/>
      <c r="O39" s="7"/>
      <c r="P39" s="7"/>
      <c r="Q39" s="7"/>
      <c r="R39" s="7"/>
      <c r="S39" s="7"/>
      <c r="T39" s="7"/>
      <c r="U39" s="7"/>
      <c r="V39" s="7"/>
      <c r="W39" s="7"/>
      <c r="X39" s="7"/>
      <c r="Y39" s="7"/>
      <c r="Z39" s="7"/>
      <c r="AA39" s="7"/>
      <c r="AB39" s="7"/>
      <c r="AC39" s="7"/>
      <c r="AD39" s="7"/>
      <c r="AE39" s="7"/>
      <c r="AF39" s="7"/>
      <c r="AG39" s="7"/>
      <c r="AH39" s="7"/>
      <c r="AI39" s="7"/>
      <c r="AJ39" s="128"/>
      <c r="AK39" s="150"/>
      <c r="AM39" s="5"/>
      <c r="AO39" s="5"/>
      <c r="AQ39" s="5"/>
    </row>
    <row r="40" spans="1:43" x14ac:dyDescent="0.25">
      <c r="A40" s="18"/>
      <c r="B40" s="19"/>
      <c r="C40" s="20"/>
      <c r="D40" s="20"/>
      <c r="E40" s="21"/>
      <c r="F40" s="8"/>
      <c r="G40" s="42"/>
      <c r="H40" s="55"/>
      <c r="I40" s="54"/>
      <c r="J40" s="7"/>
      <c r="K40" s="7"/>
      <c r="L40" s="7"/>
      <c r="M40" s="7"/>
      <c r="N40" s="7"/>
      <c r="O40" s="7"/>
      <c r="P40" s="7"/>
      <c r="Q40" s="7"/>
      <c r="R40" s="7"/>
      <c r="S40" s="7"/>
      <c r="T40" s="7"/>
      <c r="U40" s="7"/>
      <c r="V40" s="7"/>
      <c r="W40" s="7"/>
      <c r="X40" s="7"/>
      <c r="Y40" s="7"/>
      <c r="Z40" s="7"/>
      <c r="AA40" s="7"/>
      <c r="AB40" s="7"/>
      <c r="AC40" s="7"/>
      <c r="AD40" s="7"/>
      <c r="AE40" s="7"/>
      <c r="AF40" s="7"/>
      <c r="AG40" s="7"/>
      <c r="AH40" s="7"/>
      <c r="AI40" s="7"/>
      <c r="AJ40" s="128"/>
      <c r="AK40" s="150"/>
      <c r="AM40" s="5"/>
      <c r="AO40" s="5"/>
      <c r="AQ40" s="5"/>
    </row>
    <row r="41" spans="1:43" x14ac:dyDescent="0.25">
      <c r="A41" s="31"/>
      <c r="B41" s="32"/>
      <c r="C41" s="33"/>
      <c r="D41" s="33"/>
      <c r="E41" s="34"/>
      <c r="F41" s="8"/>
      <c r="G41" s="46"/>
      <c r="H41" s="55"/>
      <c r="I41" s="54"/>
      <c r="J41" s="7"/>
      <c r="K41" s="7"/>
      <c r="L41" s="7"/>
      <c r="M41" s="7"/>
      <c r="N41" s="7"/>
      <c r="O41" s="7"/>
      <c r="P41" s="7"/>
      <c r="Q41" s="7"/>
      <c r="R41" s="7"/>
      <c r="S41" s="7"/>
      <c r="T41" s="7"/>
      <c r="U41" s="7"/>
      <c r="V41" s="7"/>
      <c r="W41" s="7"/>
      <c r="X41" s="7"/>
      <c r="Y41" s="7"/>
      <c r="Z41" s="7"/>
      <c r="AA41" s="7"/>
      <c r="AB41" s="7"/>
      <c r="AC41" s="7"/>
      <c r="AD41" s="7"/>
      <c r="AE41" s="7"/>
      <c r="AF41" s="7"/>
      <c r="AG41" s="7"/>
      <c r="AH41" s="7"/>
      <c r="AI41" s="7"/>
      <c r="AJ41" s="128"/>
      <c r="AK41" s="150"/>
      <c r="AM41" s="5"/>
      <c r="AO41" s="5"/>
      <c r="AQ41" s="5"/>
    </row>
    <row r="42" spans="1:43" ht="15.75" thickBot="1" x14ac:dyDescent="0.3">
      <c r="A42" s="24"/>
      <c r="B42" s="25"/>
      <c r="C42" s="25"/>
      <c r="D42" s="25"/>
      <c r="E42" s="26"/>
      <c r="F42" s="8"/>
      <c r="G42" s="45"/>
      <c r="H42" s="54"/>
      <c r="I42" s="54"/>
      <c r="J42" s="7"/>
      <c r="K42" s="7"/>
      <c r="L42" s="7"/>
      <c r="M42" s="7"/>
      <c r="N42" s="7"/>
      <c r="O42" s="7"/>
      <c r="P42" s="7"/>
      <c r="Q42" s="7"/>
      <c r="R42" s="7"/>
      <c r="S42" s="7"/>
      <c r="T42" s="7"/>
      <c r="U42" s="7"/>
      <c r="V42" s="7"/>
      <c r="W42" s="7"/>
      <c r="X42" s="7"/>
      <c r="Y42" s="7"/>
      <c r="Z42" s="7"/>
      <c r="AA42" s="7"/>
      <c r="AB42" s="7"/>
      <c r="AC42" s="7"/>
      <c r="AD42" s="7"/>
      <c r="AE42" s="7"/>
      <c r="AF42" s="7"/>
      <c r="AG42" s="7"/>
      <c r="AH42" s="7"/>
      <c r="AI42" s="7"/>
      <c r="AJ42" s="128"/>
      <c r="AK42" s="150"/>
      <c r="AM42" s="5"/>
      <c r="AO42" s="5"/>
      <c r="AQ42" s="5"/>
    </row>
    <row r="43" spans="1:43" x14ac:dyDescent="0.25">
      <c r="A43" s="18"/>
      <c r="B43" s="19"/>
      <c r="C43" s="20"/>
      <c r="D43" s="20"/>
      <c r="E43" s="21"/>
      <c r="F43" s="8"/>
      <c r="G43" s="42"/>
      <c r="H43" s="55"/>
      <c r="I43" s="54"/>
      <c r="J43" s="7"/>
      <c r="K43" s="7"/>
      <c r="L43" s="7"/>
      <c r="M43" s="7"/>
      <c r="N43" s="7"/>
      <c r="O43" s="7"/>
      <c r="P43" s="7"/>
      <c r="Q43" s="7"/>
      <c r="R43" s="7"/>
      <c r="S43" s="7"/>
      <c r="T43" s="7"/>
      <c r="U43" s="7"/>
      <c r="V43" s="7"/>
      <c r="W43" s="7"/>
      <c r="X43" s="7"/>
      <c r="Y43" s="7"/>
      <c r="Z43" s="7"/>
      <c r="AA43" s="7"/>
      <c r="AB43" s="7"/>
      <c r="AC43" s="7"/>
      <c r="AD43" s="7"/>
      <c r="AE43" s="7"/>
      <c r="AF43" s="7"/>
      <c r="AG43" s="7"/>
      <c r="AH43" s="7"/>
      <c r="AI43" s="7"/>
      <c r="AJ43" s="131"/>
      <c r="AK43" s="156"/>
      <c r="AM43" s="5"/>
      <c r="AO43" s="5"/>
      <c r="AQ43" s="5"/>
    </row>
    <row r="44" spans="1:43" x14ac:dyDescent="0.25">
      <c r="A44" s="31"/>
      <c r="B44" s="32"/>
      <c r="C44" s="33"/>
      <c r="D44" s="33"/>
      <c r="E44" s="34"/>
      <c r="F44" s="8"/>
      <c r="G44" s="46"/>
      <c r="H44" s="54"/>
      <c r="I44" s="54"/>
      <c r="J44" s="7"/>
      <c r="K44" s="7"/>
      <c r="L44" s="7"/>
      <c r="M44" s="7"/>
      <c r="N44" s="7"/>
      <c r="O44" s="7"/>
      <c r="P44" s="7"/>
      <c r="Q44" s="7"/>
      <c r="R44" s="7"/>
      <c r="S44" s="7"/>
      <c r="T44" s="7"/>
      <c r="U44" s="7"/>
      <c r="V44" s="7"/>
      <c r="W44" s="7"/>
      <c r="X44" s="7"/>
      <c r="Y44" s="7"/>
      <c r="Z44" s="7"/>
      <c r="AA44" s="7"/>
      <c r="AB44" s="7"/>
      <c r="AC44" s="7"/>
      <c r="AD44" s="7"/>
      <c r="AE44" s="7"/>
      <c r="AF44" s="7"/>
      <c r="AG44" s="7"/>
      <c r="AH44" s="7"/>
      <c r="AI44" s="7"/>
      <c r="AJ44" s="128"/>
      <c r="AK44" s="150"/>
      <c r="AM44" s="5"/>
      <c r="AO44" s="5"/>
      <c r="AQ44" s="5"/>
    </row>
    <row r="45" spans="1:43" ht="15.75" thickBot="1" x14ac:dyDescent="0.3">
      <c r="A45" s="24"/>
      <c r="B45" s="25"/>
      <c r="C45" s="25"/>
      <c r="D45" s="25"/>
      <c r="E45" s="26"/>
      <c r="F45" s="8"/>
      <c r="G45" s="45"/>
      <c r="H45" s="54"/>
      <c r="I45" s="54"/>
      <c r="J45" s="7"/>
      <c r="K45" s="7"/>
      <c r="L45" s="7"/>
      <c r="M45" s="7"/>
      <c r="N45" s="7"/>
      <c r="O45" s="7"/>
      <c r="P45" s="7"/>
      <c r="Q45" s="7"/>
      <c r="R45" s="7"/>
      <c r="S45" s="7"/>
      <c r="T45" s="7"/>
      <c r="U45" s="7"/>
      <c r="V45" s="7"/>
      <c r="W45" s="7"/>
      <c r="X45" s="7"/>
      <c r="Y45" s="7"/>
      <c r="Z45" s="7"/>
      <c r="AA45" s="7"/>
      <c r="AB45" s="7"/>
      <c r="AC45" s="7"/>
      <c r="AD45" s="7"/>
      <c r="AE45" s="7"/>
      <c r="AF45" s="7"/>
      <c r="AG45" s="7"/>
      <c r="AH45" s="7"/>
      <c r="AI45" s="7"/>
      <c r="AJ45" s="154"/>
      <c r="AK45" s="155"/>
      <c r="AM45" s="5"/>
      <c r="AO45" s="5"/>
      <c r="AQ45" s="5"/>
    </row>
    <row r="46" spans="1:43" x14ac:dyDescent="0.25">
      <c r="A46" s="18"/>
      <c r="B46" s="19"/>
      <c r="C46" s="20"/>
      <c r="D46" s="20"/>
      <c r="E46" s="21"/>
      <c r="F46" s="8"/>
      <c r="G46" s="42"/>
      <c r="H46" s="55"/>
      <c r="I46" s="54"/>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31"/>
      <c r="AK46" s="151"/>
      <c r="AM46" s="5"/>
      <c r="AO46" s="5"/>
      <c r="AQ46" s="5"/>
    </row>
    <row r="47" spans="1:43" x14ac:dyDescent="0.25">
      <c r="A47" s="36"/>
      <c r="B47" s="10"/>
      <c r="C47" s="10"/>
      <c r="D47" s="10"/>
      <c r="E47" s="12"/>
      <c r="F47" s="8"/>
      <c r="G47" s="47"/>
      <c r="H47" s="54"/>
      <c r="I47" s="54"/>
      <c r="J47" s="7"/>
      <c r="K47" s="7"/>
      <c r="L47" s="7"/>
      <c r="M47" s="7"/>
      <c r="N47" s="7"/>
      <c r="O47" s="7"/>
      <c r="P47" s="7"/>
      <c r="Q47" s="7"/>
      <c r="R47" s="7"/>
      <c r="S47" s="7"/>
      <c r="T47" s="7"/>
      <c r="U47" s="7"/>
      <c r="V47" s="7"/>
      <c r="W47" s="7"/>
      <c r="X47" s="7"/>
      <c r="Y47" s="7"/>
      <c r="Z47" s="7"/>
      <c r="AA47" s="7"/>
      <c r="AB47" s="7"/>
      <c r="AC47" s="7"/>
      <c r="AD47" s="7"/>
      <c r="AE47" s="7"/>
      <c r="AF47" s="7"/>
      <c r="AG47" s="7"/>
      <c r="AH47" s="7"/>
      <c r="AI47" s="7"/>
      <c r="AJ47" s="128"/>
      <c r="AK47" s="150"/>
      <c r="AM47" s="5"/>
      <c r="AO47" s="5"/>
      <c r="AQ47" s="5"/>
    </row>
    <row r="48" spans="1:43" x14ac:dyDescent="0.25">
      <c r="A48" s="36"/>
      <c r="B48" s="10"/>
      <c r="C48" s="10"/>
      <c r="D48" s="10"/>
      <c r="E48" s="12"/>
      <c r="F48" s="8"/>
      <c r="G48" s="47"/>
      <c r="H48" s="54"/>
      <c r="I48" s="54"/>
      <c r="J48" s="7"/>
      <c r="K48" s="7"/>
      <c r="L48" s="7"/>
      <c r="M48" s="7"/>
      <c r="N48" s="7"/>
      <c r="O48" s="7"/>
      <c r="P48" s="7"/>
      <c r="Q48" s="7"/>
      <c r="R48" s="7"/>
      <c r="S48" s="7"/>
      <c r="T48" s="7"/>
      <c r="U48" s="7"/>
      <c r="V48" s="7"/>
      <c r="W48" s="7"/>
      <c r="X48" s="7"/>
      <c r="Y48" s="7"/>
      <c r="Z48" s="7"/>
      <c r="AA48" s="7"/>
      <c r="AB48" s="7"/>
      <c r="AC48" s="7"/>
      <c r="AD48" s="7"/>
      <c r="AE48" s="7"/>
      <c r="AF48" s="7"/>
      <c r="AG48" s="7"/>
      <c r="AH48" s="7"/>
      <c r="AI48" s="7"/>
      <c r="AJ48" s="128"/>
      <c r="AK48" s="150"/>
      <c r="AM48" s="5"/>
      <c r="AO48" s="5"/>
      <c r="AQ48" s="5"/>
    </row>
    <row r="49" spans="1:43" x14ac:dyDescent="0.25">
      <c r="A49" s="36"/>
      <c r="B49" s="10"/>
      <c r="C49" s="10"/>
      <c r="D49" s="10"/>
      <c r="E49" s="12"/>
      <c r="F49" s="8"/>
      <c r="G49" s="47"/>
      <c r="H49" s="54"/>
      <c r="I49" s="54"/>
      <c r="J49" s="7"/>
      <c r="K49" s="7"/>
      <c r="L49" s="7"/>
      <c r="M49" s="7"/>
      <c r="N49" s="7"/>
      <c r="O49" s="7"/>
      <c r="P49" s="7"/>
      <c r="Q49" s="7"/>
      <c r="R49" s="7"/>
      <c r="S49" s="7"/>
      <c r="T49" s="7"/>
      <c r="U49" s="7"/>
      <c r="V49" s="7"/>
      <c r="W49" s="7"/>
      <c r="X49" s="7"/>
      <c r="Y49" s="7"/>
      <c r="Z49" s="7"/>
      <c r="AA49" s="7"/>
      <c r="AB49" s="7"/>
      <c r="AC49" s="7"/>
      <c r="AD49" s="7"/>
      <c r="AE49" s="7"/>
      <c r="AF49" s="7"/>
      <c r="AG49" s="7"/>
      <c r="AH49" s="7"/>
      <c r="AI49" s="7"/>
      <c r="AJ49" s="128"/>
      <c r="AK49" s="150"/>
      <c r="AM49" s="5"/>
      <c r="AO49" s="5"/>
      <c r="AQ49" s="5"/>
    </row>
    <row r="50" spans="1:43" x14ac:dyDescent="0.25">
      <c r="A50" s="36"/>
      <c r="B50" s="10"/>
      <c r="C50" s="10"/>
      <c r="D50" s="10"/>
      <c r="E50" s="12"/>
      <c r="F50" s="8"/>
      <c r="G50" s="47"/>
      <c r="H50" s="54"/>
      <c r="I50" s="54"/>
      <c r="J50" s="7"/>
      <c r="K50" s="7"/>
      <c r="L50" s="7"/>
      <c r="M50" s="7"/>
      <c r="N50" s="7"/>
      <c r="O50" s="7"/>
      <c r="P50" s="7"/>
      <c r="Q50" s="7"/>
      <c r="R50" s="7"/>
      <c r="S50" s="7"/>
      <c r="T50" s="7"/>
      <c r="U50" s="7"/>
      <c r="V50" s="7"/>
      <c r="W50" s="7"/>
      <c r="X50" s="7"/>
      <c r="Y50" s="7"/>
      <c r="Z50" s="7"/>
      <c r="AA50" s="7"/>
      <c r="AB50" s="7"/>
      <c r="AC50" s="7"/>
      <c r="AD50" s="7"/>
      <c r="AE50" s="7"/>
      <c r="AF50" s="7"/>
      <c r="AG50" s="7"/>
      <c r="AH50" s="7"/>
      <c r="AI50" s="7"/>
      <c r="AJ50" s="128"/>
      <c r="AK50" s="150"/>
      <c r="AM50" s="5"/>
      <c r="AO50" s="5"/>
      <c r="AQ50" s="5"/>
    </row>
    <row r="51" spans="1:43" x14ac:dyDescent="0.25">
      <c r="A51" s="36"/>
      <c r="B51" s="10"/>
      <c r="C51" s="10"/>
      <c r="D51" s="10"/>
      <c r="E51" s="12"/>
      <c r="F51" s="8"/>
      <c r="G51" s="47"/>
      <c r="H51" s="54"/>
      <c r="I51" s="54"/>
      <c r="J51" s="7"/>
      <c r="K51" s="7"/>
      <c r="L51" s="7"/>
      <c r="M51" s="7"/>
      <c r="N51" s="7"/>
      <c r="O51" s="7"/>
      <c r="P51" s="7"/>
      <c r="Q51" s="7"/>
      <c r="R51" s="7"/>
      <c r="S51" s="7"/>
      <c r="T51" s="7"/>
      <c r="U51" s="7"/>
      <c r="V51" s="7"/>
      <c r="W51" s="7"/>
      <c r="X51" s="7"/>
      <c r="Y51" s="7"/>
      <c r="Z51" s="7"/>
      <c r="AA51" s="7"/>
      <c r="AB51" s="7"/>
      <c r="AC51" s="7"/>
      <c r="AD51" s="7"/>
      <c r="AE51" s="7"/>
      <c r="AF51" s="7"/>
      <c r="AG51" s="7"/>
      <c r="AH51" s="7"/>
      <c r="AI51" s="7"/>
      <c r="AJ51" s="128"/>
      <c r="AK51" s="150"/>
      <c r="AM51" s="5"/>
      <c r="AO51" s="5"/>
      <c r="AQ51" s="5"/>
    </row>
    <row r="52" spans="1:43" x14ac:dyDescent="0.25">
      <c r="A52" s="36"/>
      <c r="B52" s="10"/>
      <c r="C52" s="10"/>
      <c r="D52" s="10"/>
      <c r="E52" s="12"/>
      <c r="F52" s="8"/>
      <c r="G52" s="47"/>
      <c r="H52" s="54"/>
      <c r="I52" s="54"/>
      <c r="J52" s="7"/>
      <c r="K52" s="7"/>
      <c r="L52" s="7"/>
      <c r="M52" s="7"/>
      <c r="N52" s="7"/>
      <c r="O52" s="7"/>
      <c r="P52" s="7"/>
      <c r="Q52" s="7"/>
      <c r="R52" s="7"/>
      <c r="S52" s="7"/>
      <c r="T52" s="7"/>
      <c r="U52" s="7"/>
      <c r="V52" s="7"/>
      <c r="W52" s="7"/>
      <c r="X52" s="7"/>
      <c r="Y52" s="7"/>
      <c r="Z52" s="7"/>
      <c r="AA52" s="7"/>
      <c r="AB52" s="7"/>
      <c r="AC52" s="7"/>
      <c r="AD52" s="7"/>
      <c r="AE52" s="7"/>
      <c r="AF52" s="7"/>
      <c r="AG52" s="7"/>
      <c r="AH52" s="7"/>
      <c r="AI52" s="7"/>
      <c r="AJ52" s="128"/>
      <c r="AK52" s="150"/>
      <c r="AM52" s="5"/>
      <c r="AO52" s="5"/>
      <c r="AQ52" s="5"/>
    </row>
    <row r="53" spans="1:43" x14ac:dyDescent="0.25">
      <c r="A53" s="36"/>
      <c r="B53" s="10"/>
      <c r="C53" s="10"/>
      <c r="D53" s="10"/>
      <c r="E53" s="12"/>
      <c r="F53" s="8"/>
      <c r="G53" s="47"/>
      <c r="H53" s="54"/>
      <c r="I53" s="54"/>
      <c r="J53" s="7"/>
      <c r="K53" s="7"/>
      <c r="L53" s="7"/>
      <c r="M53" s="7"/>
      <c r="N53" s="7"/>
      <c r="O53" s="7"/>
      <c r="P53" s="7"/>
      <c r="Q53" s="7"/>
      <c r="R53" s="7"/>
      <c r="S53" s="7"/>
      <c r="T53" s="7"/>
      <c r="U53" s="7"/>
      <c r="V53" s="7"/>
      <c r="W53" s="7"/>
      <c r="X53" s="7"/>
      <c r="Y53" s="7"/>
      <c r="Z53" s="7"/>
      <c r="AA53" s="7"/>
      <c r="AB53" s="7"/>
      <c r="AC53" s="7"/>
      <c r="AD53" s="7"/>
      <c r="AE53" s="7"/>
      <c r="AF53" s="7"/>
      <c r="AG53" s="7"/>
      <c r="AH53" s="7"/>
      <c r="AI53" s="7"/>
      <c r="AJ53" s="128"/>
      <c r="AK53" s="150"/>
      <c r="AM53" s="5"/>
      <c r="AO53" s="5"/>
      <c r="AQ53" s="5"/>
    </row>
    <row r="54" spans="1:43" x14ac:dyDescent="0.25">
      <c r="A54" s="37"/>
      <c r="B54" s="10"/>
      <c r="C54" s="10"/>
      <c r="D54" s="10"/>
      <c r="E54" s="12"/>
      <c r="F54" s="8"/>
      <c r="G54" s="47"/>
      <c r="H54" s="54"/>
      <c r="I54" s="54"/>
      <c r="J54" s="7"/>
      <c r="K54" s="7"/>
      <c r="L54" s="7"/>
      <c r="M54" s="7"/>
      <c r="N54" s="7"/>
      <c r="O54" s="7"/>
      <c r="P54" s="7"/>
      <c r="Q54" s="7"/>
      <c r="R54" s="7"/>
      <c r="S54" s="7"/>
      <c r="T54" s="7"/>
      <c r="U54" s="7"/>
      <c r="V54" s="7"/>
      <c r="W54" s="7"/>
      <c r="X54" s="7"/>
      <c r="Y54" s="7"/>
      <c r="Z54" s="7"/>
      <c r="AA54" s="7"/>
      <c r="AB54" s="7"/>
      <c r="AC54" s="7"/>
      <c r="AD54" s="7"/>
      <c r="AE54" s="7"/>
      <c r="AF54" s="7"/>
      <c r="AG54" s="7"/>
      <c r="AH54" s="7"/>
      <c r="AI54" s="7"/>
      <c r="AJ54" s="131"/>
      <c r="AK54" s="151"/>
      <c r="AM54" s="5"/>
      <c r="AO54" s="5"/>
      <c r="AQ54" s="5"/>
    </row>
    <row r="55" spans="1:43" x14ac:dyDescent="0.25">
      <c r="A55" s="37"/>
      <c r="B55" s="10"/>
      <c r="C55" s="10"/>
      <c r="D55" s="10"/>
      <c r="E55" s="12"/>
      <c r="F55" s="8"/>
      <c r="G55" s="47"/>
      <c r="H55" s="54"/>
      <c r="I55" s="54"/>
      <c r="J55" s="7"/>
      <c r="K55" s="7"/>
      <c r="L55" s="7"/>
      <c r="M55" s="7"/>
      <c r="N55" s="7"/>
      <c r="O55" s="7"/>
      <c r="P55" s="7"/>
      <c r="Q55" s="7"/>
      <c r="R55" s="7"/>
      <c r="S55" s="7"/>
      <c r="T55" s="7"/>
      <c r="U55" s="7"/>
      <c r="V55" s="7"/>
      <c r="W55" s="7"/>
      <c r="X55" s="7"/>
      <c r="Y55" s="7"/>
      <c r="Z55" s="7"/>
      <c r="AA55" s="7"/>
      <c r="AB55" s="7"/>
      <c r="AC55" s="7"/>
      <c r="AD55" s="7"/>
      <c r="AE55" s="7"/>
      <c r="AF55" s="7"/>
      <c r="AG55" s="7"/>
      <c r="AH55" s="7"/>
      <c r="AI55" s="7"/>
      <c r="AJ55" s="131"/>
      <c r="AK55" s="156"/>
      <c r="AM55" s="5"/>
      <c r="AO55" s="5"/>
      <c r="AQ55" s="5"/>
    </row>
    <row r="56" spans="1:43" x14ac:dyDescent="0.25">
      <c r="A56" s="37"/>
      <c r="B56" s="10"/>
      <c r="C56" s="10"/>
      <c r="D56" s="10"/>
      <c r="E56" s="12"/>
      <c r="F56" s="8"/>
      <c r="G56" s="47"/>
      <c r="H56" s="54"/>
      <c r="I56" s="54"/>
      <c r="J56" s="7"/>
      <c r="K56" s="7"/>
      <c r="L56" s="7"/>
      <c r="M56" s="7"/>
      <c r="N56" s="7"/>
      <c r="O56" s="7"/>
      <c r="P56" s="7"/>
      <c r="Q56" s="7"/>
      <c r="R56" s="7"/>
      <c r="S56" s="7"/>
      <c r="T56" s="7"/>
      <c r="U56" s="7"/>
      <c r="V56" s="7"/>
      <c r="W56" s="7"/>
      <c r="X56" s="7"/>
      <c r="Y56" s="7"/>
      <c r="Z56" s="7"/>
      <c r="AA56" s="7"/>
      <c r="AB56" s="7"/>
      <c r="AC56" s="7"/>
      <c r="AD56" s="7"/>
      <c r="AE56" s="7"/>
      <c r="AF56" s="7"/>
      <c r="AG56" s="7"/>
      <c r="AH56" s="7"/>
      <c r="AI56" s="7"/>
      <c r="AJ56" s="153"/>
      <c r="AK56" s="151"/>
      <c r="AM56" s="5"/>
      <c r="AO56" s="5"/>
      <c r="AQ56" s="5"/>
    </row>
    <row r="57" spans="1:43" x14ac:dyDescent="0.25">
      <c r="A57" s="37"/>
      <c r="B57" s="10"/>
      <c r="C57" s="10"/>
      <c r="D57" s="10"/>
      <c r="E57" s="12"/>
      <c r="F57" s="8"/>
      <c r="G57" s="47"/>
      <c r="H57" s="54"/>
      <c r="I57" s="54"/>
      <c r="J57" s="7"/>
      <c r="K57" s="7"/>
      <c r="L57" s="7"/>
      <c r="M57" s="7"/>
      <c r="N57" s="7"/>
      <c r="O57" s="7"/>
      <c r="P57" s="7"/>
      <c r="Q57" s="7"/>
      <c r="R57" s="7"/>
      <c r="S57" s="7"/>
      <c r="T57" s="7"/>
      <c r="U57" s="7"/>
      <c r="V57" s="7"/>
      <c r="W57" s="7"/>
      <c r="X57" s="7"/>
      <c r="Y57" s="7"/>
      <c r="Z57" s="7"/>
      <c r="AA57" s="7"/>
      <c r="AB57" s="7"/>
      <c r="AC57" s="7"/>
      <c r="AD57" s="7"/>
      <c r="AE57" s="7"/>
      <c r="AF57" s="7"/>
      <c r="AG57" s="7"/>
      <c r="AH57" s="7"/>
      <c r="AI57" s="7"/>
      <c r="AK57" s="5"/>
      <c r="AM57" s="5"/>
      <c r="AO57" s="5"/>
      <c r="AQ57" s="5"/>
    </row>
    <row r="58" spans="1:43" x14ac:dyDescent="0.25">
      <c r="A58" s="37"/>
      <c r="B58" s="10"/>
      <c r="C58" s="10"/>
      <c r="D58" s="10"/>
      <c r="E58" s="12"/>
      <c r="F58" s="8"/>
      <c r="G58" s="47"/>
      <c r="H58" s="54"/>
      <c r="I58" s="54"/>
      <c r="J58" s="7"/>
      <c r="K58" s="7"/>
      <c r="L58" s="7"/>
      <c r="M58" s="7"/>
      <c r="N58" s="7"/>
      <c r="O58" s="7"/>
      <c r="P58" s="7"/>
      <c r="Q58" s="7"/>
      <c r="R58" s="7"/>
      <c r="S58" s="7"/>
      <c r="T58" s="7"/>
      <c r="U58" s="7"/>
      <c r="V58" s="7"/>
      <c r="W58" s="7"/>
      <c r="X58" s="7"/>
      <c r="Y58" s="7"/>
      <c r="Z58" s="7"/>
      <c r="AA58" s="7"/>
      <c r="AB58" s="7"/>
      <c r="AC58" s="7"/>
      <c r="AD58" s="7"/>
      <c r="AE58" s="7"/>
      <c r="AF58" s="7"/>
      <c r="AG58" s="7"/>
      <c r="AH58" s="7"/>
      <c r="AI58" s="7"/>
      <c r="AJ58" s="105"/>
      <c r="AK58" s="5"/>
      <c r="AM58" s="5"/>
      <c r="AO58" s="5"/>
      <c r="AQ58" s="5"/>
    </row>
    <row r="59" spans="1:43" x14ac:dyDescent="0.25">
      <c r="A59" s="5"/>
      <c r="B59" s="5"/>
      <c r="C59" s="10"/>
      <c r="D59" s="10"/>
      <c r="E59" s="12"/>
      <c r="F59" s="8"/>
      <c r="G59" s="47"/>
      <c r="H59" s="54"/>
      <c r="I59" s="54"/>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5"/>
      <c r="AK59" s="5"/>
      <c r="AM59" s="5"/>
      <c r="AO59" s="5"/>
      <c r="AQ59" s="5"/>
    </row>
    <row r="60" spans="1:43" x14ac:dyDescent="0.25">
      <c r="A60" s="5"/>
      <c r="B60" s="6"/>
      <c r="C60" s="10"/>
      <c r="D60" s="10"/>
      <c r="E60" s="12"/>
      <c r="F60" s="8"/>
      <c r="G60" s="47"/>
      <c r="H60" s="54"/>
      <c r="I60" s="54"/>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5"/>
      <c r="AK60" s="5"/>
      <c r="AM60" s="5"/>
      <c r="AO60" s="5"/>
      <c r="AQ60" s="5"/>
    </row>
    <row r="61" spans="1:43" x14ac:dyDescent="0.25">
      <c r="A61" s="23"/>
      <c r="B61" s="5"/>
      <c r="C61" s="5"/>
      <c r="D61" s="5"/>
      <c r="E61" s="7"/>
      <c r="F61" s="8"/>
      <c r="G61" s="43"/>
      <c r="H61" s="54"/>
      <c r="I61" s="54"/>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05"/>
      <c r="AK61" s="5"/>
      <c r="AM61" s="5"/>
      <c r="AO61" s="5"/>
      <c r="AQ61" s="5"/>
    </row>
    <row r="62" spans="1:43" x14ac:dyDescent="0.25">
      <c r="A62" s="23"/>
      <c r="B62" s="5"/>
      <c r="C62" s="5"/>
      <c r="D62" s="5"/>
      <c r="E62" s="7"/>
      <c r="F62" s="8"/>
      <c r="G62" s="43"/>
      <c r="H62" s="54"/>
      <c r="I62" s="54"/>
      <c r="J62" s="7"/>
      <c r="K62" s="7"/>
      <c r="L62" s="7"/>
      <c r="M62" s="7"/>
      <c r="N62" s="7"/>
      <c r="O62" s="7"/>
      <c r="P62" s="7"/>
      <c r="Q62" s="7"/>
      <c r="R62" s="7"/>
      <c r="S62" s="7"/>
      <c r="T62" s="7"/>
      <c r="U62" s="7"/>
      <c r="V62" s="7"/>
      <c r="W62" s="7"/>
      <c r="X62" s="7"/>
      <c r="Y62" s="7"/>
      <c r="Z62" s="7"/>
      <c r="AA62" s="7"/>
      <c r="AB62" s="7"/>
      <c r="AC62" s="7"/>
      <c r="AD62" s="7"/>
      <c r="AE62" s="7"/>
      <c r="AF62" s="7"/>
      <c r="AG62" s="7"/>
      <c r="AH62" s="7"/>
      <c r="AI62" s="7"/>
      <c r="AJ62" s="105"/>
      <c r="AK62" s="5"/>
      <c r="AM62" s="5"/>
      <c r="AO62" s="5"/>
      <c r="AQ62" s="5"/>
    </row>
    <row r="63" spans="1:43" x14ac:dyDescent="0.25">
      <c r="A63" s="23"/>
      <c r="B63" s="5"/>
      <c r="C63" s="5"/>
      <c r="D63" s="5"/>
      <c r="E63" s="7"/>
      <c r="F63" s="8"/>
      <c r="G63" s="43"/>
      <c r="H63" s="54"/>
      <c r="I63" s="54"/>
      <c r="J63" s="7"/>
      <c r="K63" s="7"/>
      <c r="L63" s="7"/>
      <c r="M63" s="7"/>
      <c r="N63" s="7"/>
      <c r="O63" s="7"/>
      <c r="P63" s="7"/>
      <c r="Q63" s="7"/>
      <c r="R63" s="7"/>
      <c r="S63" s="7"/>
      <c r="T63" s="7"/>
      <c r="U63" s="7"/>
      <c r="V63" s="7"/>
      <c r="W63" s="7"/>
      <c r="X63" s="7"/>
      <c r="Y63" s="7"/>
      <c r="Z63" s="7"/>
      <c r="AA63" s="7"/>
      <c r="AB63" s="7"/>
      <c r="AC63" s="7"/>
      <c r="AD63" s="7"/>
      <c r="AE63" s="7"/>
      <c r="AF63" s="7"/>
      <c r="AG63" s="7"/>
      <c r="AH63" s="7"/>
      <c r="AI63" s="7"/>
      <c r="AJ63" s="105"/>
      <c r="AK63" s="5"/>
      <c r="AM63" s="5"/>
      <c r="AO63" s="5"/>
      <c r="AQ63" s="5"/>
    </row>
    <row r="64" spans="1:43" x14ac:dyDescent="0.25">
      <c r="A64" s="23"/>
      <c r="B64" s="5"/>
      <c r="C64" s="5"/>
      <c r="D64" s="5"/>
      <c r="E64" s="7"/>
      <c r="F64" s="8"/>
      <c r="G64" s="43"/>
      <c r="H64" s="54"/>
      <c r="I64" s="54"/>
      <c r="J64" s="7"/>
      <c r="K64" s="7"/>
      <c r="L64" s="7"/>
      <c r="M64" s="7"/>
      <c r="N64" s="7"/>
      <c r="O64" s="7"/>
      <c r="P64" s="7"/>
      <c r="Q64" s="7"/>
      <c r="R64" s="7"/>
      <c r="S64" s="7"/>
      <c r="T64" s="7"/>
      <c r="U64" s="7"/>
      <c r="V64" s="7"/>
      <c r="W64" s="7"/>
      <c r="X64" s="7"/>
      <c r="Y64" s="7"/>
      <c r="Z64" s="7"/>
      <c r="AA64" s="7"/>
      <c r="AB64" s="7"/>
      <c r="AC64" s="7"/>
      <c r="AD64" s="7"/>
      <c r="AE64" s="7"/>
      <c r="AF64" s="7"/>
      <c r="AG64" s="7"/>
      <c r="AH64" s="7"/>
      <c r="AI64" s="7"/>
      <c r="AJ64" s="105"/>
      <c r="AK64" s="5"/>
      <c r="AM64" s="5"/>
      <c r="AO64" s="5"/>
      <c r="AQ64" s="5"/>
    </row>
    <row r="65" spans="1:43" x14ac:dyDescent="0.25">
      <c r="A65" s="23"/>
      <c r="B65" s="5"/>
      <c r="C65" s="5"/>
      <c r="D65" s="5"/>
      <c r="E65" s="7"/>
      <c r="F65" s="8"/>
      <c r="G65" s="43"/>
      <c r="H65" s="54"/>
      <c r="I65" s="54"/>
      <c r="J65" s="7"/>
      <c r="K65" s="7"/>
      <c r="L65" s="7"/>
      <c r="M65" s="7"/>
      <c r="N65" s="7"/>
      <c r="O65" s="7"/>
      <c r="P65" s="7"/>
      <c r="Q65" s="7"/>
      <c r="R65" s="7"/>
      <c r="S65" s="7"/>
      <c r="T65" s="7"/>
      <c r="U65" s="7"/>
      <c r="V65" s="7"/>
      <c r="W65" s="7"/>
      <c r="X65" s="7"/>
      <c r="Y65" s="7"/>
      <c r="Z65" s="7"/>
      <c r="AA65" s="7"/>
      <c r="AB65" s="7"/>
      <c r="AC65" s="7"/>
      <c r="AD65" s="7"/>
      <c r="AE65" s="7"/>
      <c r="AF65" s="7"/>
      <c r="AG65" s="7"/>
      <c r="AH65" s="7"/>
      <c r="AI65" s="7"/>
      <c r="AJ65" s="105"/>
      <c r="AK65" s="5"/>
      <c r="AM65" s="5"/>
      <c r="AO65" s="5"/>
      <c r="AQ65" s="5"/>
    </row>
    <row r="66" spans="1:43" x14ac:dyDescent="0.25">
      <c r="A66" s="23"/>
      <c r="B66" s="5"/>
      <c r="C66" s="5"/>
      <c r="D66" s="5"/>
      <c r="E66" s="7"/>
      <c r="F66" s="8"/>
      <c r="G66" s="43"/>
      <c r="H66" s="54"/>
      <c r="I66" s="54"/>
      <c r="J66" s="7"/>
      <c r="K66" s="7"/>
      <c r="L66" s="7"/>
      <c r="M66" s="7"/>
      <c r="N66" s="7"/>
      <c r="O66" s="7"/>
      <c r="P66" s="7"/>
      <c r="Q66" s="7"/>
      <c r="R66" s="7"/>
      <c r="S66" s="7"/>
      <c r="T66" s="7"/>
      <c r="U66" s="7"/>
      <c r="V66" s="7"/>
      <c r="W66" s="7"/>
      <c r="X66" s="7"/>
      <c r="Y66" s="7"/>
      <c r="Z66" s="7"/>
      <c r="AA66" s="7"/>
      <c r="AB66" s="7"/>
      <c r="AC66" s="7"/>
      <c r="AD66" s="7"/>
      <c r="AE66" s="7"/>
      <c r="AF66" s="7"/>
      <c r="AG66" s="7"/>
      <c r="AH66" s="7"/>
      <c r="AI66" s="7"/>
      <c r="AJ66" s="105"/>
      <c r="AK66" s="5"/>
      <c r="AM66" s="5"/>
      <c r="AO66" s="5"/>
      <c r="AQ66" s="5"/>
    </row>
    <row r="67" spans="1:43" x14ac:dyDescent="0.25">
      <c r="A67" s="23"/>
      <c r="B67" s="5"/>
      <c r="C67" s="5"/>
      <c r="D67" s="5"/>
      <c r="E67" s="7"/>
      <c r="F67" s="8"/>
      <c r="G67" s="43"/>
      <c r="H67" s="54"/>
      <c r="I67" s="54"/>
      <c r="J67" s="7"/>
      <c r="K67" s="7"/>
      <c r="L67" s="7"/>
      <c r="M67" s="7"/>
      <c r="N67" s="7"/>
      <c r="O67" s="7"/>
      <c r="P67" s="7"/>
      <c r="Q67" s="7"/>
      <c r="R67" s="7"/>
      <c r="S67" s="7"/>
      <c r="T67" s="7"/>
      <c r="U67" s="7"/>
      <c r="V67" s="7"/>
      <c r="W67" s="7"/>
      <c r="X67" s="7"/>
      <c r="Y67" s="7"/>
      <c r="Z67" s="7"/>
      <c r="AA67" s="7"/>
      <c r="AB67" s="7"/>
      <c r="AC67" s="7"/>
      <c r="AD67" s="7"/>
      <c r="AE67" s="7"/>
      <c r="AF67" s="7"/>
      <c r="AG67" s="7"/>
      <c r="AH67" s="7"/>
      <c r="AI67" s="7"/>
      <c r="AJ67" s="105"/>
      <c r="AK67" s="5"/>
      <c r="AM67" s="5"/>
      <c r="AO67" s="5"/>
      <c r="AQ67" s="5"/>
    </row>
    <row r="68" spans="1:43" x14ac:dyDescent="0.25">
      <c r="A68" s="23"/>
      <c r="B68" s="5"/>
      <c r="C68" s="5"/>
      <c r="D68" s="5"/>
      <c r="E68" s="7"/>
      <c r="F68" s="8"/>
      <c r="G68" s="43"/>
      <c r="H68" s="55"/>
      <c r="I68" s="54"/>
      <c r="J68" s="7"/>
      <c r="K68" s="7"/>
      <c r="L68" s="7"/>
      <c r="M68" s="7"/>
      <c r="N68" s="7"/>
      <c r="O68" s="7"/>
      <c r="P68" s="7"/>
      <c r="Q68" s="7"/>
      <c r="R68" s="7"/>
      <c r="S68" s="7"/>
      <c r="T68" s="7"/>
      <c r="U68" s="7"/>
      <c r="V68" s="7"/>
      <c r="W68" s="7"/>
      <c r="X68" s="7"/>
      <c r="Y68" s="7"/>
      <c r="Z68" s="7"/>
      <c r="AA68" s="7"/>
      <c r="AB68" s="7"/>
      <c r="AC68" s="7"/>
      <c r="AD68" s="7"/>
      <c r="AE68" s="7"/>
      <c r="AF68" s="7"/>
      <c r="AG68" s="7"/>
      <c r="AH68" s="7"/>
      <c r="AI68" s="7"/>
      <c r="AJ68" s="105"/>
      <c r="AK68" s="5"/>
      <c r="AM68" s="5"/>
      <c r="AO68" s="5"/>
      <c r="AQ68" s="5"/>
    </row>
    <row r="69" spans="1:43" ht="15.75" thickBot="1" x14ac:dyDescent="0.3">
      <c r="A69" s="24"/>
      <c r="B69" s="25"/>
      <c r="C69" s="25"/>
      <c r="D69" s="25"/>
      <c r="E69" s="26"/>
      <c r="F69" s="8"/>
      <c r="G69" s="45"/>
      <c r="H69" s="55"/>
      <c r="I69" s="54"/>
      <c r="J69" s="7"/>
      <c r="K69" s="7"/>
      <c r="L69" s="7"/>
      <c r="M69" s="7"/>
      <c r="N69" s="7"/>
      <c r="O69" s="7"/>
      <c r="P69" s="7"/>
      <c r="Q69" s="7"/>
      <c r="R69" s="7"/>
      <c r="S69" s="7"/>
      <c r="T69" s="7"/>
      <c r="U69" s="7"/>
      <c r="V69" s="7"/>
      <c r="W69" s="7"/>
      <c r="X69" s="7"/>
      <c r="Y69" s="7"/>
      <c r="Z69" s="7"/>
      <c r="AA69" s="7"/>
      <c r="AB69" s="7"/>
      <c r="AC69" s="7"/>
      <c r="AD69" s="7"/>
      <c r="AE69" s="7"/>
      <c r="AF69" s="7"/>
      <c r="AG69" s="7"/>
      <c r="AH69" s="7"/>
      <c r="AI69" s="7"/>
      <c r="AJ69" s="105"/>
      <c r="AK69" s="5"/>
      <c r="AM69" s="5"/>
      <c r="AO69" s="5"/>
      <c r="AQ69" s="5"/>
    </row>
    <row r="70" spans="1:43" x14ac:dyDescent="0.25">
      <c r="A70" s="18"/>
      <c r="B70" s="19"/>
      <c r="C70" s="20"/>
      <c r="D70" s="20"/>
      <c r="E70" s="21"/>
      <c r="F70" s="8"/>
      <c r="G70" s="42"/>
      <c r="H70" s="54"/>
      <c r="I70" s="54"/>
      <c r="J70" s="7"/>
      <c r="K70" s="7"/>
      <c r="L70" s="7"/>
      <c r="M70" s="7"/>
      <c r="N70" s="7"/>
      <c r="O70" s="7"/>
      <c r="P70" s="7"/>
      <c r="Q70" s="7"/>
      <c r="R70" s="7"/>
      <c r="S70" s="7"/>
      <c r="T70" s="7"/>
      <c r="U70" s="7"/>
      <c r="V70" s="7"/>
      <c r="W70" s="7"/>
      <c r="X70" s="7"/>
      <c r="Y70" s="7"/>
      <c r="Z70" s="7"/>
      <c r="AA70" s="7"/>
      <c r="AB70" s="7"/>
      <c r="AC70" s="7"/>
      <c r="AD70" s="7"/>
      <c r="AE70" s="7"/>
      <c r="AF70" s="7"/>
      <c r="AG70" s="7"/>
      <c r="AH70" s="7"/>
      <c r="AI70" s="7"/>
      <c r="AJ70" s="105"/>
      <c r="AK70" s="5"/>
      <c r="AM70" s="5"/>
      <c r="AO70" s="5"/>
      <c r="AQ70" s="5"/>
    </row>
    <row r="71" spans="1:43" x14ac:dyDescent="0.25">
      <c r="A71" s="27"/>
      <c r="B71" s="5"/>
      <c r="C71" s="5"/>
      <c r="D71" s="5"/>
      <c r="E71" s="7"/>
      <c r="F71" s="8"/>
      <c r="G71" s="43"/>
      <c r="H71" s="55"/>
      <c r="I71" s="54"/>
      <c r="J71" s="7"/>
      <c r="K71" s="7"/>
      <c r="L71" s="7"/>
      <c r="M71" s="7"/>
      <c r="N71" s="7"/>
      <c r="O71" s="7"/>
      <c r="P71" s="7"/>
      <c r="Q71" s="7"/>
      <c r="R71" s="7"/>
      <c r="S71" s="7"/>
      <c r="T71" s="7"/>
      <c r="U71" s="7"/>
      <c r="V71" s="7"/>
      <c r="W71" s="7"/>
      <c r="X71" s="7"/>
      <c r="Y71" s="7"/>
      <c r="Z71" s="7"/>
      <c r="AA71" s="7"/>
      <c r="AB71" s="7"/>
      <c r="AC71" s="7"/>
      <c r="AD71" s="7"/>
      <c r="AE71" s="7"/>
      <c r="AF71" s="7"/>
      <c r="AG71" s="7"/>
      <c r="AH71" s="7"/>
      <c r="AI71" s="7"/>
      <c r="AJ71" s="105"/>
      <c r="AK71" s="5"/>
      <c r="AM71" s="5"/>
      <c r="AO71" s="5"/>
      <c r="AQ71" s="5"/>
    </row>
    <row r="72" spans="1:43" x14ac:dyDescent="0.25">
      <c r="A72" s="27"/>
      <c r="B72" s="5"/>
      <c r="C72" s="5"/>
      <c r="D72" s="5"/>
      <c r="E72" s="7"/>
      <c r="F72" s="8"/>
      <c r="G72" s="43"/>
      <c r="H72" s="54"/>
      <c r="I72" s="5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105"/>
      <c r="AK72" s="5"/>
      <c r="AM72" s="5"/>
      <c r="AO72" s="5"/>
      <c r="AQ72" s="5"/>
    </row>
    <row r="73" spans="1:43" x14ac:dyDescent="0.25">
      <c r="A73" s="27"/>
      <c r="B73" s="5"/>
      <c r="C73" s="5"/>
      <c r="D73" s="5"/>
      <c r="E73" s="7"/>
      <c r="F73" s="8"/>
      <c r="G73" s="43"/>
      <c r="H73" s="54"/>
      <c r="I73" s="54"/>
      <c r="J73" s="7"/>
      <c r="K73" s="7"/>
      <c r="L73" s="7"/>
      <c r="M73" s="7"/>
      <c r="N73" s="7"/>
      <c r="O73" s="7"/>
      <c r="P73" s="7"/>
      <c r="Q73" s="7"/>
      <c r="R73" s="7"/>
      <c r="S73" s="7"/>
      <c r="T73" s="7"/>
      <c r="U73" s="7"/>
      <c r="V73" s="7"/>
      <c r="W73" s="7"/>
      <c r="X73" s="7"/>
      <c r="Y73" s="7"/>
      <c r="Z73" s="7"/>
      <c r="AA73" s="7"/>
      <c r="AB73" s="7"/>
      <c r="AC73" s="7"/>
      <c r="AD73" s="7"/>
      <c r="AE73" s="7"/>
      <c r="AF73" s="7"/>
      <c r="AG73" s="7"/>
      <c r="AH73" s="7"/>
      <c r="AI73" s="7"/>
      <c r="AJ73" s="105"/>
      <c r="AK73" s="5"/>
      <c r="AM73" s="5"/>
      <c r="AO73" s="5"/>
      <c r="AQ73" s="5"/>
    </row>
    <row r="74" spans="1:43" ht="15.75" thickBot="1" x14ac:dyDescent="0.3">
      <c r="A74" s="24"/>
      <c r="B74" s="25"/>
      <c r="C74" s="25"/>
      <c r="D74" s="25"/>
      <c r="E74" s="26"/>
      <c r="F74" s="8"/>
      <c r="G74" s="45"/>
      <c r="H74" s="54"/>
      <c r="I74" s="54"/>
      <c r="J74" s="7"/>
      <c r="K74" s="7"/>
      <c r="L74" s="7"/>
      <c r="M74" s="7"/>
      <c r="N74" s="7"/>
      <c r="O74" s="7"/>
      <c r="P74" s="7"/>
      <c r="Q74" s="7"/>
      <c r="R74" s="7"/>
      <c r="S74" s="7"/>
      <c r="T74" s="7"/>
      <c r="U74" s="7"/>
      <c r="V74" s="7"/>
      <c r="W74" s="7"/>
      <c r="X74" s="7"/>
      <c r="Y74" s="7"/>
      <c r="Z74" s="7"/>
      <c r="AA74" s="7"/>
      <c r="AB74" s="7"/>
      <c r="AC74" s="7"/>
      <c r="AD74" s="7"/>
      <c r="AE74" s="7"/>
      <c r="AF74" s="7"/>
      <c r="AG74" s="7"/>
      <c r="AH74" s="7"/>
      <c r="AI74" s="7"/>
      <c r="AJ74" s="105"/>
      <c r="AK74" s="5"/>
      <c r="AM74" s="5"/>
      <c r="AO74" s="5"/>
      <c r="AQ74" s="5"/>
    </row>
    <row r="75" spans="1:43" x14ac:dyDescent="0.25">
      <c r="A75" s="18"/>
      <c r="B75" s="19"/>
      <c r="C75" s="20"/>
      <c r="D75" s="20"/>
      <c r="E75" s="21"/>
      <c r="F75" s="8"/>
      <c r="G75" s="42"/>
      <c r="H75" s="54"/>
      <c r="I75" s="54"/>
      <c r="J75" s="7"/>
      <c r="K75" s="7"/>
      <c r="L75" s="7"/>
      <c r="M75" s="7"/>
      <c r="N75" s="7"/>
      <c r="O75" s="7"/>
      <c r="P75" s="7"/>
      <c r="Q75" s="7"/>
      <c r="R75" s="7"/>
      <c r="S75" s="7"/>
      <c r="T75" s="7"/>
      <c r="U75" s="7"/>
      <c r="V75" s="7"/>
      <c r="W75" s="7"/>
      <c r="X75" s="7"/>
      <c r="Y75" s="7"/>
      <c r="Z75" s="7"/>
      <c r="AA75" s="7"/>
      <c r="AB75" s="7"/>
      <c r="AC75" s="7"/>
      <c r="AD75" s="7"/>
      <c r="AE75" s="7"/>
      <c r="AF75" s="7"/>
      <c r="AG75" s="7"/>
      <c r="AH75" s="7"/>
      <c r="AI75" s="7"/>
      <c r="AJ75" s="105"/>
      <c r="AK75" s="5"/>
      <c r="AM75" s="5"/>
      <c r="AO75" s="5"/>
      <c r="AQ75" s="5"/>
    </row>
    <row r="76" spans="1:43" x14ac:dyDescent="0.25">
      <c r="A76" s="27"/>
      <c r="B76" s="5"/>
      <c r="C76" s="5"/>
      <c r="D76" s="5"/>
      <c r="E76" s="7"/>
      <c r="F76" s="8"/>
      <c r="G76" s="43"/>
      <c r="H76" s="54"/>
      <c r="I76" s="54"/>
      <c r="J76" s="7"/>
      <c r="K76" s="7"/>
      <c r="L76" s="7"/>
      <c r="M76" s="7"/>
      <c r="N76" s="7"/>
      <c r="O76" s="7"/>
      <c r="P76" s="7"/>
      <c r="Q76" s="7"/>
      <c r="R76" s="7"/>
      <c r="S76" s="7"/>
      <c r="T76" s="7"/>
      <c r="U76" s="7"/>
      <c r="V76" s="7"/>
      <c r="W76" s="7"/>
      <c r="X76" s="7"/>
      <c r="Y76" s="7"/>
      <c r="Z76" s="7"/>
      <c r="AA76" s="7"/>
      <c r="AB76" s="7"/>
      <c r="AC76" s="7"/>
      <c r="AD76" s="7"/>
      <c r="AE76" s="7"/>
      <c r="AF76" s="7"/>
      <c r="AG76" s="7"/>
      <c r="AH76" s="7"/>
      <c r="AI76" s="7"/>
      <c r="AJ76" s="105"/>
      <c r="AK76" s="5"/>
      <c r="AM76" s="5"/>
      <c r="AO76" s="5"/>
      <c r="AQ76" s="5"/>
    </row>
    <row r="77" spans="1:43" x14ac:dyDescent="0.25">
      <c r="A77" s="27"/>
      <c r="B77" s="5"/>
      <c r="C77" s="5"/>
      <c r="D77" s="5"/>
      <c r="E77" s="7"/>
      <c r="F77" s="8"/>
      <c r="G77" s="43"/>
      <c r="H77" s="54"/>
      <c r="I77" s="54"/>
      <c r="J77" s="7"/>
      <c r="K77" s="7"/>
      <c r="L77" s="7"/>
      <c r="M77" s="7"/>
      <c r="N77" s="7"/>
      <c r="O77" s="7"/>
      <c r="P77" s="7"/>
      <c r="Q77" s="7"/>
      <c r="R77" s="7"/>
      <c r="S77" s="7"/>
      <c r="T77" s="7"/>
      <c r="U77" s="7"/>
      <c r="V77" s="7"/>
      <c r="W77" s="7"/>
      <c r="X77" s="7"/>
      <c r="Y77" s="7"/>
      <c r="Z77" s="7"/>
      <c r="AA77" s="7"/>
      <c r="AB77" s="7"/>
      <c r="AC77" s="7"/>
      <c r="AD77" s="7"/>
      <c r="AE77" s="7"/>
      <c r="AF77" s="7"/>
      <c r="AG77" s="7"/>
      <c r="AH77" s="7"/>
      <c r="AI77" s="7"/>
      <c r="AJ77" s="105"/>
      <c r="AK77" s="5"/>
      <c r="AM77" s="5"/>
      <c r="AO77" s="5"/>
      <c r="AQ77" s="5"/>
    </row>
    <row r="78" spans="1:43" x14ac:dyDescent="0.25">
      <c r="A78" s="27"/>
      <c r="B78" s="5"/>
      <c r="C78" s="5"/>
      <c r="D78" s="5"/>
      <c r="E78" s="7"/>
      <c r="F78" s="8"/>
      <c r="G78" s="43"/>
      <c r="H78" s="54"/>
      <c r="I78" s="54"/>
      <c r="J78" s="7"/>
      <c r="K78" s="7"/>
      <c r="L78" s="7"/>
      <c r="M78" s="7"/>
      <c r="N78" s="7"/>
      <c r="O78" s="7"/>
      <c r="P78" s="7"/>
      <c r="Q78" s="7"/>
      <c r="R78" s="7"/>
      <c r="S78" s="7"/>
      <c r="T78" s="7"/>
      <c r="U78" s="7"/>
      <c r="V78" s="7"/>
      <c r="W78" s="7"/>
      <c r="X78" s="7"/>
      <c r="Y78" s="7"/>
      <c r="Z78" s="7"/>
      <c r="AA78" s="7"/>
      <c r="AB78" s="7"/>
      <c r="AC78" s="7"/>
      <c r="AD78" s="7"/>
      <c r="AE78" s="7"/>
      <c r="AF78" s="7"/>
      <c r="AG78" s="7"/>
      <c r="AH78" s="7"/>
      <c r="AI78" s="7"/>
      <c r="AJ78" s="105"/>
      <c r="AK78" s="5"/>
      <c r="AM78" s="5"/>
      <c r="AO78" s="5"/>
      <c r="AQ78" s="5"/>
    </row>
    <row r="79" spans="1:43" x14ac:dyDescent="0.25">
      <c r="A79" s="27"/>
      <c r="B79" s="5"/>
      <c r="C79" s="5"/>
      <c r="D79" s="5"/>
      <c r="E79" s="7"/>
      <c r="F79" s="8"/>
      <c r="G79" s="43"/>
      <c r="H79" s="54"/>
      <c r="I79" s="54"/>
      <c r="J79" s="7"/>
      <c r="K79" s="7"/>
      <c r="L79" s="7"/>
      <c r="M79" s="7"/>
      <c r="N79" s="7"/>
      <c r="O79" s="7"/>
      <c r="P79" s="7"/>
      <c r="Q79" s="7"/>
      <c r="R79" s="7"/>
      <c r="S79" s="7"/>
      <c r="T79" s="7"/>
      <c r="U79" s="7"/>
      <c r="V79" s="7"/>
      <c r="W79" s="7"/>
      <c r="X79" s="7"/>
      <c r="Y79" s="7"/>
      <c r="Z79" s="7"/>
      <c r="AA79" s="7"/>
      <c r="AB79" s="7"/>
      <c r="AC79" s="7"/>
      <c r="AD79" s="7"/>
      <c r="AE79" s="7"/>
      <c r="AF79" s="7"/>
      <c r="AG79" s="7"/>
      <c r="AH79" s="7"/>
      <c r="AI79" s="7"/>
      <c r="AJ79" s="105"/>
      <c r="AK79" s="5"/>
      <c r="AM79" s="5"/>
      <c r="AO79" s="5"/>
      <c r="AQ79" s="5"/>
    </row>
    <row r="80" spans="1:43" x14ac:dyDescent="0.25">
      <c r="A80" s="27"/>
      <c r="B80" s="5"/>
      <c r="C80" s="5"/>
      <c r="D80" s="5"/>
      <c r="E80" s="7"/>
      <c r="F80" s="8"/>
      <c r="G80" s="43"/>
      <c r="H80" s="54"/>
      <c r="I80" s="54"/>
      <c r="J80" s="7"/>
      <c r="K80" s="7"/>
      <c r="L80" s="7"/>
      <c r="M80" s="7"/>
      <c r="N80" s="7"/>
      <c r="O80" s="7"/>
      <c r="P80" s="7"/>
      <c r="Q80" s="7"/>
      <c r="R80" s="7"/>
      <c r="S80" s="7"/>
      <c r="T80" s="7"/>
      <c r="U80" s="7"/>
      <c r="V80" s="7"/>
      <c r="W80" s="7"/>
      <c r="X80" s="7"/>
      <c r="Y80" s="7"/>
      <c r="Z80" s="7"/>
      <c r="AA80" s="7"/>
      <c r="AB80" s="7"/>
      <c r="AC80" s="7"/>
      <c r="AD80" s="7"/>
      <c r="AE80" s="7"/>
      <c r="AF80" s="7"/>
      <c r="AG80" s="7"/>
      <c r="AH80" s="7"/>
      <c r="AI80" s="7"/>
      <c r="AJ80" s="105"/>
      <c r="AK80" s="5"/>
      <c r="AM80" s="5"/>
      <c r="AO80" s="5"/>
      <c r="AQ80" s="5"/>
    </row>
    <row r="81" spans="1:44" ht="15.75" thickBot="1" x14ac:dyDescent="0.3">
      <c r="A81" s="24"/>
      <c r="B81" s="25"/>
      <c r="C81" s="25"/>
      <c r="D81" s="25"/>
      <c r="E81" s="26"/>
      <c r="F81" s="8"/>
      <c r="G81" s="45"/>
      <c r="H81" s="54"/>
      <c r="I81" s="5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105"/>
      <c r="AK81" s="5"/>
      <c r="AM81" s="5"/>
      <c r="AO81" s="5"/>
      <c r="AQ81" s="5"/>
    </row>
    <row r="82" spans="1:44" ht="15.75" thickBot="1" x14ac:dyDescent="0.3">
      <c r="A82" s="14"/>
      <c r="B82" s="28"/>
      <c r="C82" s="28"/>
      <c r="D82" s="28"/>
      <c r="E82" s="28"/>
      <c r="F82" s="29">
        <f>SUM(F5:F81)</f>
        <v>0</v>
      </c>
      <c r="G82" s="48">
        <f>SUM(G5:G81)</f>
        <v>0</v>
      </c>
      <c r="H82" s="57"/>
      <c r="I82" s="57"/>
      <c r="J82" s="7">
        <f>SUM(J5:J81)</f>
        <v>0</v>
      </c>
      <c r="K82" s="7">
        <f t="shared" ref="K82:AI82" si="0">SUM(K5:K81)</f>
        <v>0</v>
      </c>
      <c r="L82" s="7">
        <f t="shared" si="0"/>
        <v>0</v>
      </c>
      <c r="M82" s="7">
        <f t="shared" si="0"/>
        <v>0</v>
      </c>
      <c r="N82" s="7">
        <f t="shared" si="0"/>
        <v>0</v>
      </c>
      <c r="O82" s="7">
        <f t="shared" si="0"/>
        <v>0</v>
      </c>
      <c r="P82" s="7">
        <f t="shared" si="0"/>
        <v>0</v>
      </c>
      <c r="Q82" s="7">
        <f t="shared" si="0"/>
        <v>0</v>
      </c>
      <c r="R82" s="7">
        <f t="shared" si="0"/>
        <v>0</v>
      </c>
      <c r="S82" s="7">
        <f t="shared" si="0"/>
        <v>0</v>
      </c>
      <c r="T82" s="7">
        <f t="shared" si="0"/>
        <v>0</v>
      </c>
      <c r="U82" s="7">
        <f t="shared" si="0"/>
        <v>0</v>
      </c>
      <c r="V82" s="7">
        <f t="shared" si="0"/>
        <v>0</v>
      </c>
      <c r="W82" s="7">
        <f t="shared" si="0"/>
        <v>0</v>
      </c>
      <c r="X82" s="7">
        <f t="shared" si="0"/>
        <v>0</v>
      </c>
      <c r="Y82" s="7">
        <f t="shared" si="0"/>
        <v>0</v>
      </c>
      <c r="Z82" s="7">
        <f t="shared" si="0"/>
        <v>0</v>
      </c>
      <c r="AA82" s="7">
        <f t="shared" si="0"/>
        <v>0</v>
      </c>
      <c r="AB82" s="7">
        <f t="shared" si="0"/>
        <v>0</v>
      </c>
      <c r="AC82" s="7">
        <f t="shared" si="0"/>
        <v>0</v>
      </c>
      <c r="AD82" s="7">
        <f t="shared" si="0"/>
        <v>0</v>
      </c>
      <c r="AE82" s="7">
        <f t="shared" si="0"/>
        <v>0</v>
      </c>
      <c r="AF82" s="7">
        <f t="shared" si="0"/>
        <v>0</v>
      </c>
      <c r="AG82" s="7">
        <f t="shared" si="0"/>
        <v>0</v>
      </c>
      <c r="AH82" s="7">
        <f t="shared" si="0"/>
        <v>0</v>
      </c>
      <c r="AI82" s="7">
        <f t="shared" si="0"/>
        <v>0</v>
      </c>
      <c r="AJ82" s="105">
        <f>SUM(H82:AI82)</f>
        <v>0</v>
      </c>
      <c r="AK82" s="7"/>
      <c r="AL82" s="4"/>
      <c r="AM82" s="7"/>
      <c r="AN82" s="4"/>
      <c r="AO82" s="7"/>
      <c r="AP82" s="4"/>
      <c r="AQ82" s="7"/>
      <c r="AR82" s="4"/>
    </row>
    <row r="83" spans="1:44" ht="15.75" thickBot="1" x14ac:dyDescent="0.3">
      <c r="F83" s="16" t="s">
        <v>17</v>
      </c>
      <c r="G83" s="17" t="s">
        <v>18</v>
      </c>
    </row>
    <row r="84" spans="1:44" x14ac:dyDescent="0.25">
      <c r="F84" t="s">
        <v>37</v>
      </c>
      <c r="G84" t="s">
        <v>37</v>
      </c>
    </row>
    <row r="85" spans="1:44" x14ac:dyDescent="0.25">
      <c r="C85" s="167" t="s">
        <v>38</v>
      </c>
      <c r="D85" s="167"/>
      <c r="E85" s="167"/>
      <c r="F85" s="168">
        <f>F82+G82</f>
        <v>0</v>
      </c>
      <c r="G85" s="167"/>
      <c r="H85" s="30"/>
      <c r="I85" s="30"/>
    </row>
    <row r="86" spans="1:44" x14ac:dyDescent="0.25">
      <c r="C86" s="167" t="s">
        <v>164</v>
      </c>
      <c r="D86" s="167"/>
      <c r="E86" s="167"/>
      <c r="F86" s="166"/>
      <c r="G86" s="166"/>
    </row>
  </sheetData>
  <mergeCells count="7">
    <mergeCell ref="C86:E86"/>
    <mergeCell ref="F86:G86"/>
    <mergeCell ref="W1:Y1"/>
    <mergeCell ref="AA1:AB1"/>
    <mergeCell ref="W2:Y2"/>
    <mergeCell ref="C85:E85"/>
    <mergeCell ref="F85:G8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0B77-F90D-4798-B103-3BA9BCDD023F}">
  <dimension ref="B1:S50"/>
  <sheetViews>
    <sheetView workbookViewId="0">
      <selection activeCell="Q22" sqref="Q22"/>
    </sheetView>
  </sheetViews>
  <sheetFormatPr defaultRowHeight="15" x14ac:dyDescent="0.25"/>
  <cols>
    <col min="2" max="2" width="10.140625" bestFit="1" customWidth="1"/>
    <col min="4" max="6" width="11.28515625" style="4" customWidth="1"/>
    <col min="7" max="7" width="12.85546875" customWidth="1"/>
    <col min="8" max="8" width="5.42578125" customWidth="1"/>
    <col min="9" max="9" width="10.140625" bestFit="1" customWidth="1"/>
    <col min="10" max="10" width="14.140625" customWidth="1"/>
    <col min="11" max="11" width="9.140625" style="4"/>
    <col min="12" max="12" width="3.7109375" customWidth="1"/>
    <col min="13" max="13" width="11.140625" customWidth="1"/>
    <col min="14" max="14" width="13.28515625" customWidth="1"/>
    <col min="15" max="15" width="16" customWidth="1"/>
    <col min="17" max="17" width="12.7109375" customWidth="1"/>
    <col min="19" max="19" width="14.85546875" customWidth="1"/>
  </cols>
  <sheetData>
    <row r="1" spans="2:17" x14ac:dyDescent="0.25">
      <c r="B1" t="s">
        <v>333</v>
      </c>
    </row>
    <row r="2" spans="2:17" x14ac:dyDescent="0.25">
      <c r="B2" t="s">
        <v>334</v>
      </c>
    </row>
    <row r="4" spans="2:17" x14ac:dyDescent="0.25">
      <c r="B4" s="136" t="s">
        <v>241</v>
      </c>
      <c r="C4" s="136"/>
      <c r="D4" s="141"/>
      <c r="E4" s="141"/>
      <c r="F4" s="141"/>
      <c r="G4" s="136"/>
      <c r="H4" s="132"/>
      <c r="I4" s="136" t="s">
        <v>242</v>
      </c>
      <c r="J4" s="139"/>
      <c r="K4" s="140"/>
      <c r="M4" s="1" t="s">
        <v>253</v>
      </c>
    </row>
    <row r="5" spans="2:17" x14ac:dyDescent="0.25">
      <c r="B5" s="128">
        <v>45351</v>
      </c>
      <c r="C5" s="129" t="s">
        <v>240</v>
      </c>
      <c r="D5" s="133">
        <v>49.06</v>
      </c>
      <c r="E5" s="128">
        <v>45450</v>
      </c>
      <c r="F5" s="129" t="s">
        <v>143</v>
      </c>
      <c r="G5" s="133">
        <v>38.33</v>
      </c>
      <c r="H5" s="133"/>
      <c r="I5" s="131">
        <v>45555</v>
      </c>
      <c r="J5" s="132" t="s">
        <v>243</v>
      </c>
      <c r="K5" s="134">
        <v>111.5</v>
      </c>
      <c r="L5" s="132"/>
      <c r="M5" t="s">
        <v>254</v>
      </c>
      <c r="O5" s="142">
        <v>42887</v>
      </c>
    </row>
    <row r="6" spans="2:17" x14ac:dyDescent="0.25">
      <c r="B6" s="128">
        <v>45354</v>
      </c>
      <c r="C6" s="129" t="s">
        <v>142</v>
      </c>
      <c r="D6" s="133">
        <v>22</v>
      </c>
      <c r="E6" s="128">
        <v>45455</v>
      </c>
      <c r="F6" s="129" t="s">
        <v>142</v>
      </c>
      <c r="G6" s="133">
        <v>12</v>
      </c>
      <c r="H6" s="133"/>
      <c r="I6" s="132"/>
      <c r="J6" s="132"/>
      <c r="K6" s="134"/>
      <c r="L6" s="132"/>
      <c r="M6" t="s">
        <v>255</v>
      </c>
      <c r="O6" s="143">
        <v>29863</v>
      </c>
    </row>
    <row r="7" spans="2:17" x14ac:dyDescent="0.25">
      <c r="B7" s="128">
        <v>45359</v>
      </c>
      <c r="C7" s="129" t="s">
        <v>143</v>
      </c>
      <c r="D7" s="133">
        <v>42</v>
      </c>
      <c r="E7" s="128">
        <v>45456</v>
      </c>
      <c r="F7" s="129" t="s">
        <v>143</v>
      </c>
      <c r="G7" s="133">
        <v>13.62</v>
      </c>
      <c r="H7" s="133"/>
      <c r="I7" s="132"/>
      <c r="J7" s="132"/>
      <c r="K7" s="134"/>
      <c r="L7" s="132"/>
      <c r="M7" t="s">
        <v>257</v>
      </c>
    </row>
    <row r="8" spans="2:17" x14ac:dyDescent="0.25">
      <c r="B8" s="128">
        <v>45364</v>
      </c>
      <c r="C8" s="129" t="s">
        <v>240</v>
      </c>
      <c r="D8" s="133">
        <v>67.650000000000006</v>
      </c>
      <c r="E8" s="128">
        <v>45461</v>
      </c>
      <c r="F8" s="129" t="s">
        <v>142</v>
      </c>
      <c r="G8" s="133">
        <v>20</v>
      </c>
      <c r="H8" s="133"/>
      <c r="I8" s="136" t="s">
        <v>244</v>
      </c>
      <c r="J8" s="136"/>
      <c r="K8" s="141"/>
      <c r="L8" s="132"/>
      <c r="M8" s="54" t="s">
        <v>267</v>
      </c>
      <c r="N8" s="5">
        <v>79355</v>
      </c>
      <c r="O8" s="56">
        <v>45292</v>
      </c>
    </row>
    <row r="9" spans="2:17" x14ac:dyDescent="0.25">
      <c r="B9" s="128">
        <v>45366</v>
      </c>
      <c r="C9" s="129" t="s">
        <v>142</v>
      </c>
      <c r="D9" s="133">
        <v>30</v>
      </c>
      <c r="E9" s="128">
        <v>45463</v>
      </c>
      <c r="F9" s="129" t="s">
        <v>142</v>
      </c>
      <c r="G9" s="133">
        <v>20</v>
      </c>
      <c r="H9" s="133"/>
      <c r="I9" s="131">
        <v>45310</v>
      </c>
      <c r="J9" s="132" t="s">
        <v>246</v>
      </c>
      <c r="K9" s="134">
        <v>43.98</v>
      </c>
      <c r="L9" s="132"/>
      <c r="M9" s="54" t="s">
        <v>268</v>
      </c>
      <c r="N9" s="5">
        <f>79355+3026.4</f>
        <v>82381.399999999994</v>
      </c>
      <c r="O9" s="56">
        <v>45657</v>
      </c>
      <c r="P9" s="5">
        <f>82381.4-79355</f>
        <v>3026.3999999999942</v>
      </c>
      <c r="Q9" s="5" t="s">
        <v>113</v>
      </c>
    </row>
    <row r="10" spans="2:17" x14ac:dyDescent="0.25">
      <c r="B10" s="128">
        <v>45367</v>
      </c>
      <c r="C10" s="129" t="s">
        <v>143</v>
      </c>
      <c r="D10" s="133">
        <v>44.89</v>
      </c>
      <c r="E10" s="128">
        <v>45468</v>
      </c>
      <c r="F10" s="129" t="s">
        <v>240</v>
      </c>
      <c r="G10" s="133">
        <v>25.35</v>
      </c>
      <c r="H10" s="133"/>
      <c r="I10" s="131">
        <v>45391</v>
      </c>
      <c r="J10" s="132" t="s">
        <v>245</v>
      </c>
      <c r="K10" s="134">
        <v>30.73</v>
      </c>
      <c r="L10" s="132"/>
      <c r="M10" t="s">
        <v>336</v>
      </c>
    </row>
    <row r="11" spans="2:17" x14ac:dyDescent="0.25">
      <c r="B11" s="128">
        <v>45370</v>
      </c>
      <c r="C11" s="129" t="s">
        <v>142</v>
      </c>
      <c r="D11" s="133">
        <v>30</v>
      </c>
      <c r="E11" s="128">
        <v>45469</v>
      </c>
      <c r="F11" s="129" t="s">
        <v>143</v>
      </c>
      <c r="G11" s="133">
        <v>35</v>
      </c>
      <c r="H11" s="133"/>
      <c r="I11" s="131">
        <v>45606</v>
      </c>
      <c r="J11" s="132" t="s">
        <v>251</v>
      </c>
      <c r="K11" s="134">
        <v>125</v>
      </c>
      <c r="L11" s="132"/>
      <c r="M11" t="s">
        <v>259</v>
      </c>
      <c r="P11" t="s">
        <v>335</v>
      </c>
    </row>
    <row r="12" spans="2:17" x14ac:dyDescent="0.25">
      <c r="B12" s="128">
        <v>45373</v>
      </c>
      <c r="C12" s="129" t="s">
        <v>142</v>
      </c>
      <c r="D12" s="133">
        <v>33</v>
      </c>
      <c r="E12" s="128">
        <v>45475</v>
      </c>
      <c r="F12" s="129" t="s">
        <v>240</v>
      </c>
      <c r="G12" s="133">
        <v>42.95</v>
      </c>
      <c r="H12" s="133"/>
      <c r="I12" s="131">
        <v>45555</v>
      </c>
      <c r="J12" s="132" t="s">
        <v>256</v>
      </c>
      <c r="K12" s="134">
        <v>15</v>
      </c>
      <c r="L12" s="132"/>
      <c r="M12" t="s">
        <v>258</v>
      </c>
      <c r="P12" t="s">
        <v>335</v>
      </c>
    </row>
    <row r="13" spans="2:17" x14ac:dyDescent="0.25">
      <c r="B13" s="128">
        <v>45376</v>
      </c>
      <c r="C13" s="129" t="s">
        <v>240</v>
      </c>
      <c r="D13" s="133">
        <v>30.45</v>
      </c>
      <c r="E13" s="128">
        <v>45475</v>
      </c>
      <c r="F13" s="129" t="s">
        <v>240</v>
      </c>
      <c r="G13" s="133">
        <v>44.05</v>
      </c>
      <c r="H13" s="133"/>
      <c r="L13" s="132"/>
      <c r="M13" t="s">
        <v>260</v>
      </c>
      <c r="P13" t="s">
        <v>335</v>
      </c>
    </row>
    <row r="14" spans="2:17" x14ac:dyDescent="0.25">
      <c r="B14" s="128">
        <v>45381</v>
      </c>
      <c r="C14" s="129" t="s">
        <v>142</v>
      </c>
      <c r="D14" s="133">
        <v>40</v>
      </c>
      <c r="E14" s="128">
        <v>45487</v>
      </c>
      <c r="F14" s="129" t="s">
        <v>142</v>
      </c>
      <c r="G14" s="133">
        <v>40</v>
      </c>
      <c r="H14" s="133"/>
      <c r="I14" s="136" t="s">
        <v>247</v>
      </c>
      <c r="J14" s="136" t="s">
        <v>248</v>
      </c>
      <c r="K14" s="137">
        <v>785.2</v>
      </c>
      <c r="L14" s="132"/>
    </row>
    <row r="15" spans="2:17" x14ac:dyDescent="0.25">
      <c r="B15" s="128">
        <v>45387</v>
      </c>
      <c r="C15" s="129" t="s">
        <v>142</v>
      </c>
      <c r="D15" s="133">
        <v>22</v>
      </c>
      <c r="E15" s="128">
        <v>45493</v>
      </c>
      <c r="F15" s="129" t="s">
        <v>143</v>
      </c>
      <c r="G15" s="133">
        <v>20</v>
      </c>
      <c r="H15" s="133"/>
      <c r="I15" s="131">
        <v>45490</v>
      </c>
      <c r="J15" s="132" t="s">
        <v>249</v>
      </c>
      <c r="K15" s="138">
        <f>98.15*2</f>
        <v>196.3</v>
      </c>
      <c r="L15" s="132"/>
      <c r="M15" s="5" t="s">
        <v>261</v>
      </c>
      <c r="N15" s="5" t="s">
        <v>252</v>
      </c>
      <c r="O15" s="5" t="s">
        <v>239</v>
      </c>
      <c r="P15" s="5" t="s">
        <v>264</v>
      </c>
      <c r="Q15" s="5" t="s">
        <v>265</v>
      </c>
    </row>
    <row r="16" spans="2:17" x14ac:dyDescent="0.25">
      <c r="B16" s="128">
        <v>45391</v>
      </c>
      <c r="C16" s="129" t="s">
        <v>240</v>
      </c>
      <c r="D16" s="133">
        <v>50.45</v>
      </c>
      <c r="E16" s="128">
        <v>45497</v>
      </c>
      <c r="F16" s="129" t="s">
        <v>240</v>
      </c>
      <c r="G16" s="133">
        <v>25</v>
      </c>
      <c r="H16" s="133"/>
      <c r="I16" s="131">
        <v>45551</v>
      </c>
      <c r="J16" s="132" t="s">
        <v>249</v>
      </c>
      <c r="K16" s="138">
        <v>98.15</v>
      </c>
      <c r="L16" s="132"/>
      <c r="M16" s="5" t="s">
        <v>262</v>
      </c>
      <c r="N16" s="5">
        <v>252.2</v>
      </c>
      <c r="O16" s="5">
        <v>61.6</v>
      </c>
      <c r="P16" s="5">
        <v>141.6</v>
      </c>
      <c r="Q16" s="5">
        <v>49</v>
      </c>
    </row>
    <row r="17" spans="2:19" x14ac:dyDescent="0.25">
      <c r="B17" s="128">
        <v>45396</v>
      </c>
      <c r="C17" s="129" t="s">
        <v>142</v>
      </c>
      <c r="D17" s="133">
        <v>13</v>
      </c>
      <c r="E17" s="128">
        <v>45502</v>
      </c>
      <c r="F17" s="129" t="s">
        <v>240</v>
      </c>
      <c r="G17" s="133">
        <v>41.95</v>
      </c>
      <c r="H17" s="133"/>
      <c r="I17" s="131">
        <v>45604</v>
      </c>
      <c r="J17" s="132" t="s">
        <v>249</v>
      </c>
      <c r="K17" s="138">
        <v>196.3</v>
      </c>
      <c r="L17" s="132"/>
      <c r="M17" s="147" t="s">
        <v>263</v>
      </c>
      <c r="N17" s="7"/>
      <c r="O17" s="148">
        <v>0.2442</v>
      </c>
      <c r="P17" s="148">
        <v>0.5615</v>
      </c>
      <c r="Q17" s="162">
        <v>0.1943</v>
      </c>
      <c r="R17" s="163"/>
    </row>
    <row r="18" spans="2:19" x14ac:dyDescent="0.25">
      <c r="B18" s="128">
        <v>45404</v>
      </c>
      <c r="C18" s="129" t="s">
        <v>142</v>
      </c>
      <c r="D18" s="133">
        <v>37.17</v>
      </c>
      <c r="E18" s="128">
        <v>45517</v>
      </c>
      <c r="F18" s="129" t="s">
        <v>143</v>
      </c>
      <c r="G18" s="133">
        <v>50</v>
      </c>
      <c r="H18" s="133"/>
      <c r="I18" s="135">
        <v>45620</v>
      </c>
      <c r="J18" s="132" t="s">
        <v>250</v>
      </c>
      <c r="K18" s="138">
        <v>98.15</v>
      </c>
      <c r="L18" s="132"/>
      <c r="M18" s="4"/>
      <c r="N18" s="4"/>
    </row>
    <row r="19" spans="2:19" x14ac:dyDescent="0.25">
      <c r="B19" s="128">
        <v>45409</v>
      </c>
      <c r="C19" s="129" t="s">
        <v>142</v>
      </c>
      <c r="D19" s="133">
        <v>26</v>
      </c>
      <c r="E19" s="128">
        <v>45538</v>
      </c>
      <c r="F19" s="129" t="s">
        <v>143</v>
      </c>
      <c r="G19" s="133">
        <v>69.67</v>
      </c>
      <c r="H19" s="133"/>
      <c r="I19" s="135">
        <v>45650</v>
      </c>
      <c r="J19" s="132" t="s">
        <v>250</v>
      </c>
      <c r="K19" s="138">
        <v>98.15</v>
      </c>
      <c r="L19" s="132"/>
      <c r="M19" s="7" t="s">
        <v>266</v>
      </c>
      <c r="N19" s="7" t="s">
        <v>252</v>
      </c>
      <c r="O19" s="5" t="s">
        <v>239</v>
      </c>
      <c r="P19" s="5" t="s">
        <v>264</v>
      </c>
      <c r="Q19" s="5" t="s">
        <v>265</v>
      </c>
    </row>
    <row r="20" spans="2:19" x14ac:dyDescent="0.25">
      <c r="B20" s="128">
        <v>45419</v>
      </c>
      <c r="C20" s="129" t="s">
        <v>143</v>
      </c>
      <c r="D20" s="133">
        <v>45.5</v>
      </c>
      <c r="E20" s="128">
        <v>45545</v>
      </c>
      <c r="F20" s="129" t="s">
        <v>143</v>
      </c>
      <c r="G20" s="133">
        <v>38.130000000000003</v>
      </c>
      <c r="H20" s="133"/>
      <c r="I20" s="135">
        <v>45316</v>
      </c>
      <c r="J20" s="132" t="s">
        <v>250</v>
      </c>
      <c r="K20" s="138">
        <v>98.15</v>
      </c>
      <c r="L20" s="132"/>
      <c r="M20" s="7" t="s">
        <v>262</v>
      </c>
      <c r="N20" s="161">
        <f>252.2*12</f>
        <v>3026.3999999999996</v>
      </c>
      <c r="O20" s="5">
        <v>739</v>
      </c>
      <c r="P20" s="5">
        <f>141.6*12</f>
        <v>1699.1999999999998</v>
      </c>
      <c r="Q20" s="5">
        <f>49*12</f>
        <v>588</v>
      </c>
    </row>
    <row r="21" spans="2:19" x14ac:dyDescent="0.25">
      <c r="B21" s="128">
        <v>45422</v>
      </c>
      <c r="C21" s="129" t="s">
        <v>143</v>
      </c>
      <c r="D21" s="133">
        <v>42.49</v>
      </c>
      <c r="E21" s="128">
        <v>45552</v>
      </c>
      <c r="F21" s="129" t="s">
        <v>143</v>
      </c>
      <c r="G21" s="133">
        <v>40</v>
      </c>
      <c r="H21" s="133"/>
      <c r="I21" s="132"/>
      <c r="J21" s="132" t="s">
        <v>252</v>
      </c>
      <c r="K21" s="138">
        <f>SUM(K15:K20)</f>
        <v>785.2</v>
      </c>
      <c r="L21" s="132"/>
      <c r="M21" s="7" t="s">
        <v>263</v>
      </c>
      <c r="N21" s="148"/>
      <c r="O21" s="148">
        <v>0.2442</v>
      </c>
      <c r="P21" s="148">
        <f>1699.2/3026.4</f>
        <v>0.56145915939730373</v>
      </c>
      <c r="Q21" s="162">
        <f>588/3026.4</f>
        <v>0.19429024583663759</v>
      </c>
      <c r="R21" s="163" t="s">
        <v>337</v>
      </c>
      <c r="S21" s="163"/>
    </row>
    <row r="22" spans="2:19" x14ac:dyDescent="0.25">
      <c r="B22" s="128">
        <v>45422</v>
      </c>
      <c r="C22" s="129" t="s">
        <v>143</v>
      </c>
      <c r="D22" s="133">
        <v>17.38</v>
      </c>
      <c r="E22" s="128">
        <v>45565</v>
      </c>
      <c r="F22" s="129" t="s">
        <v>142</v>
      </c>
      <c r="G22" s="133">
        <v>100</v>
      </c>
      <c r="H22" s="133"/>
      <c r="I22" s="132"/>
      <c r="J22" s="132"/>
      <c r="K22" s="134"/>
      <c r="L22" s="132"/>
      <c r="R22" s="163" t="s">
        <v>338</v>
      </c>
      <c r="S22" s="163"/>
    </row>
    <row r="23" spans="2:19" x14ac:dyDescent="0.25">
      <c r="B23" s="128">
        <v>45429</v>
      </c>
      <c r="C23" s="129" t="s">
        <v>240</v>
      </c>
      <c r="D23" s="133">
        <v>44.05</v>
      </c>
      <c r="E23" s="128">
        <v>45578</v>
      </c>
      <c r="F23" s="129" t="s">
        <v>142</v>
      </c>
      <c r="G23" s="133">
        <v>50.02</v>
      </c>
      <c r="H23" s="133"/>
      <c r="I23" s="132"/>
      <c r="J23" s="132"/>
      <c r="K23" s="134"/>
      <c r="L23" s="132"/>
      <c r="M23" s="149"/>
    </row>
    <row r="24" spans="2:19" x14ac:dyDescent="0.25">
      <c r="B24" s="128">
        <v>45434</v>
      </c>
      <c r="C24" s="129" t="s">
        <v>143</v>
      </c>
      <c r="D24" s="133">
        <v>22</v>
      </c>
      <c r="E24" s="128">
        <v>45584</v>
      </c>
      <c r="F24" s="129" t="s">
        <v>142</v>
      </c>
      <c r="G24" s="133">
        <v>30</v>
      </c>
      <c r="H24" s="133"/>
      <c r="I24" s="132"/>
      <c r="J24" s="132"/>
      <c r="K24" s="134"/>
      <c r="L24" s="132"/>
      <c r="M24" s="149"/>
    </row>
    <row r="25" spans="2:19" x14ac:dyDescent="0.25">
      <c r="B25" s="128">
        <v>45443</v>
      </c>
      <c r="C25" s="129" t="s">
        <v>143</v>
      </c>
      <c r="D25" s="133">
        <v>40</v>
      </c>
      <c r="E25" s="128">
        <v>45590</v>
      </c>
      <c r="F25" s="129" t="s">
        <v>142</v>
      </c>
      <c r="G25" s="133">
        <v>20</v>
      </c>
      <c r="H25" s="133"/>
      <c r="I25" s="132"/>
      <c r="J25" s="132"/>
      <c r="K25" s="134"/>
      <c r="L25" s="132"/>
      <c r="M25" s="149"/>
    </row>
    <row r="26" spans="2:19" x14ac:dyDescent="0.25">
      <c r="E26" s="128">
        <v>45593</v>
      </c>
      <c r="F26" s="129" t="s">
        <v>142</v>
      </c>
      <c r="G26" s="133">
        <v>20</v>
      </c>
      <c r="H26" s="133"/>
      <c r="I26" s="132"/>
      <c r="J26" s="132"/>
      <c r="K26" s="134"/>
      <c r="L26" s="132"/>
      <c r="M26" s="149"/>
    </row>
    <row r="27" spans="2:19" x14ac:dyDescent="0.25">
      <c r="E27" s="128">
        <v>45594</v>
      </c>
      <c r="F27" s="129" t="s">
        <v>142</v>
      </c>
      <c r="G27" s="133">
        <v>24</v>
      </c>
      <c r="H27" s="133"/>
      <c r="I27" s="132"/>
      <c r="J27" s="132"/>
      <c r="K27" s="134"/>
      <c r="L27" s="132"/>
    </row>
    <row r="28" spans="2:19" x14ac:dyDescent="0.25">
      <c r="E28" s="128">
        <v>45595</v>
      </c>
      <c r="F28" s="129" t="s">
        <v>142</v>
      </c>
      <c r="G28" s="133">
        <v>50</v>
      </c>
      <c r="H28" s="133"/>
      <c r="I28" s="132"/>
      <c r="J28" s="132"/>
      <c r="K28" s="134"/>
      <c r="L28" s="132"/>
    </row>
    <row r="29" spans="2:19" x14ac:dyDescent="0.25">
      <c r="E29" s="131">
        <v>45604</v>
      </c>
      <c r="F29" s="129" t="s">
        <v>143</v>
      </c>
      <c r="G29" s="134">
        <v>20</v>
      </c>
      <c r="H29" s="134"/>
      <c r="I29" s="132"/>
      <c r="J29" s="132"/>
      <c r="K29" s="134"/>
      <c r="L29" s="132"/>
    </row>
    <row r="30" spans="2:19" x14ac:dyDescent="0.25">
      <c r="B30" s="139"/>
      <c r="C30" s="139"/>
      <c r="D30" s="140">
        <f>SUM(D5:D29)</f>
        <v>749.09</v>
      </c>
      <c r="E30" s="140"/>
      <c r="F30" s="140"/>
      <c r="G30" s="145">
        <f>SUM(G5:G29)</f>
        <v>890.07</v>
      </c>
      <c r="I30" s="132"/>
      <c r="J30" s="132"/>
      <c r="K30" s="134"/>
      <c r="L30" s="132"/>
    </row>
    <row r="31" spans="2:19" x14ac:dyDescent="0.25">
      <c r="E31" s="4" t="s">
        <v>241</v>
      </c>
      <c r="F31" s="143" t="s">
        <v>37</v>
      </c>
      <c r="G31" s="144">
        <f>D30+G30</f>
        <v>1639.16</v>
      </c>
      <c r="I31" s="132"/>
      <c r="J31" s="132"/>
      <c r="K31" s="134"/>
      <c r="L31" s="132"/>
    </row>
    <row r="32" spans="2:19" x14ac:dyDescent="0.25">
      <c r="E32"/>
      <c r="F32"/>
      <c r="G32" s="4"/>
      <c r="H32" s="4"/>
      <c r="I32" s="132"/>
      <c r="J32" s="132"/>
      <c r="K32" s="134"/>
      <c r="L32" s="132"/>
    </row>
    <row r="33" spans="5:8" x14ac:dyDescent="0.25">
      <c r="E33"/>
      <c r="F33"/>
      <c r="G33" s="4"/>
      <c r="H33" s="4"/>
    </row>
    <row r="34" spans="5:8" x14ac:dyDescent="0.25">
      <c r="E34"/>
      <c r="F34"/>
      <c r="G34" s="4"/>
      <c r="H34" s="4"/>
    </row>
    <row r="35" spans="5:8" x14ac:dyDescent="0.25">
      <c r="E35"/>
      <c r="F35"/>
      <c r="G35" s="4"/>
      <c r="H35" s="4"/>
    </row>
    <row r="36" spans="5:8" x14ac:dyDescent="0.25">
      <c r="E36" s="133"/>
      <c r="F36" s="133"/>
    </row>
    <row r="37" spans="5:8" x14ac:dyDescent="0.25">
      <c r="E37" s="133"/>
      <c r="F37" s="133"/>
    </row>
    <row r="38" spans="5:8" x14ac:dyDescent="0.25">
      <c r="E38" s="133"/>
      <c r="F38" s="133"/>
    </row>
    <row r="39" spans="5:8" x14ac:dyDescent="0.25">
      <c r="E39" s="133"/>
      <c r="F39" s="133"/>
    </row>
    <row r="40" spans="5:8" x14ac:dyDescent="0.25">
      <c r="E40" s="133"/>
      <c r="F40" s="133"/>
    </row>
    <row r="41" spans="5:8" x14ac:dyDescent="0.25">
      <c r="E41" s="133"/>
      <c r="F41" s="133"/>
    </row>
    <row r="42" spans="5:8" x14ac:dyDescent="0.25">
      <c r="E42" s="133"/>
      <c r="F42" s="133"/>
    </row>
    <row r="43" spans="5:8" x14ac:dyDescent="0.25">
      <c r="E43" s="133"/>
      <c r="F43" s="133"/>
    </row>
    <row r="44" spans="5:8" x14ac:dyDescent="0.25">
      <c r="E44" s="133"/>
      <c r="F44" s="133"/>
    </row>
    <row r="45" spans="5:8" x14ac:dyDescent="0.25">
      <c r="E45" s="133"/>
      <c r="F45" s="133"/>
    </row>
    <row r="46" spans="5:8" x14ac:dyDescent="0.25">
      <c r="E46" s="133"/>
      <c r="F46" s="133"/>
    </row>
    <row r="47" spans="5:8" x14ac:dyDescent="0.25">
      <c r="E47" s="133"/>
      <c r="F47" s="133"/>
    </row>
    <row r="48" spans="5:8" x14ac:dyDescent="0.25">
      <c r="E48" s="133"/>
      <c r="F48" s="133"/>
    </row>
    <row r="49" spans="5:6" x14ac:dyDescent="0.25">
      <c r="E49" s="133"/>
      <c r="F49" s="133"/>
    </row>
    <row r="50" spans="5:6" x14ac:dyDescent="0.25">
      <c r="E50" s="134"/>
      <c r="F50" s="13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AA735-77A4-41EC-8638-018B8BCD275C}">
  <dimension ref="A3:Q25"/>
  <sheetViews>
    <sheetView topLeftCell="A4" workbookViewId="0">
      <selection activeCell="B5" sqref="B5"/>
    </sheetView>
  </sheetViews>
  <sheetFormatPr defaultRowHeight="15" x14ac:dyDescent="0.25"/>
  <cols>
    <col min="1" max="1" width="26.42578125" customWidth="1"/>
    <col min="3" max="3" width="11.5703125" bestFit="1" customWidth="1"/>
  </cols>
  <sheetData>
    <row r="3" spans="1:17" x14ac:dyDescent="0.25">
      <c r="A3" t="s">
        <v>293</v>
      </c>
    </row>
    <row r="4" spans="1:17" x14ac:dyDescent="0.25">
      <c r="C4" s="1" t="s">
        <v>339</v>
      </c>
    </row>
    <row r="5" spans="1:17" ht="45" customHeight="1" x14ac:dyDescent="0.25">
      <c r="A5" s="157" t="s">
        <v>290</v>
      </c>
      <c r="B5">
        <v>325</v>
      </c>
      <c r="C5" t="s">
        <v>314</v>
      </c>
      <c r="D5" t="s">
        <v>318</v>
      </c>
    </row>
    <row r="6" spans="1:17" x14ac:dyDescent="0.25">
      <c r="A6" t="s">
        <v>291</v>
      </c>
      <c r="B6">
        <v>2000</v>
      </c>
      <c r="C6" t="s">
        <v>314</v>
      </c>
    </row>
    <row r="7" spans="1:17" x14ac:dyDescent="0.25">
      <c r="A7" t="s">
        <v>292</v>
      </c>
      <c r="B7" s="160">
        <f>B5/B6</f>
        <v>0.16250000000000001</v>
      </c>
    </row>
    <row r="9" spans="1:17" x14ac:dyDescent="0.25">
      <c r="B9" t="s">
        <v>315</v>
      </c>
      <c r="C9" t="s">
        <v>316</v>
      </c>
      <c r="D9" t="s">
        <v>319</v>
      </c>
      <c r="E9" t="s">
        <v>320</v>
      </c>
      <c r="F9" t="s">
        <v>321</v>
      </c>
      <c r="G9" t="s">
        <v>322</v>
      </c>
      <c r="H9" t="s">
        <v>323</v>
      </c>
      <c r="I9" t="s">
        <v>324</v>
      </c>
      <c r="J9" t="s">
        <v>325</v>
      </c>
      <c r="K9" t="s">
        <v>326</v>
      </c>
      <c r="L9" t="s">
        <v>327</v>
      </c>
      <c r="M9" t="s">
        <v>328</v>
      </c>
      <c r="N9" t="s">
        <v>329</v>
      </c>
      <c r="O9" t="s">
        <v>330</v>
      </c>
    </row>
    <row r="10" spans="1:17" x14ac:dyDescent="0.25">
      <c r="A10" t="s">
        <v>296</v>
      </c>
      <c r="B10" s="4"/>
      <c r="C10" s="4"/>
      <c r="D10" s="4"/>
      <c r="E10" s="4"/>
      <c r="F10" s="4"/>
      <c r="G10" s="4"/>
      <c r="H10" s="4"/>
      <c r="I10" s="4"/>
      <c r="J10" s="4"/>
      <c r="K10" s="4"/>
      <c r="L10" s="4"/>
      <c r="M10" s="4"/>
      <c r="N10" s="4"/>
      <c r="O10" s="4"/>
      <c r="P10" s="4"/>
      <c r="Q10" s="4"/>
    </row>
    <row r="11" spans="1:17" x14ac:dyDescent="0.25">
      <c r="A11" t="s">
        <v>297</v>
      </c>
      <c r="B11" s="4"/>
      <c r="C11" s="4"/>
      <c r="D11" s="4"/>
      <c r="E11" s="4"/>
      <c r="F11" s="4"/>
      <c r="G11" s="4"/>
      <c r="H11" s="4"/>
      <c r="I11" s="4"/>
      <c r="J11" s="4"/>
      <c r="K11" s="4"/>
      <c r="L11" s="4"/>
      <c r="M11" s="4"/>
      <c r="N11" s="4"/>
      <c r="O11" s="4"/>
      <c r="P11" s="4"/>
      <c r="Q11" s="4"/>
    </row>
    <row r="12" spans="1:17" x14ac:dyDescent="0.25">
      <c r="A12" t="s">
        <v>298</v>
      </c>
      <c r="B12" s="4"/>
      <c r="C12" s="4"/>
      <c r="D12" s="4"/>
      <c r="E12" s="4"/>
      <c r="F12" s="4"/>
      <c r="G12" s="4"/>
      <c r="H12" s="4"/>
      <c r="I12" s="4"/>
      <c r="J12" s="4"/>
      <c r="K12" s="4"/>
      <c r="L12" s="4"/>
      <c r="M12" s="4"/>
      <c r="N12" s="4"/>
      <c r="O12" s="4"/>
      <c r="P12" s="4"/>
      <c r="Q12" s="4"/>
    </row>
    <row r="13" spans="1:17" x14ac:dyDescent="0.25">
      <c r="A13" t="s">
        <v>299</v>
      </c>
      <c r="B13" s="4"/>
      <c r="C13" s="4"/>
      <c r="D13" s="4"/>
      <c r="E13" s="4"/>
      <c r="F13" s="4"/>
      <c r="G13" s="4"/>
      <c r="H13" s="4"/>
      <c r="I13" s="4"/>
      <c r="J13" s="4"/>
      <c r="K13" s="4"/>
      <c r="L13" s="4"/>
      <c r="M13" s="4"/>
      <c r="N13" s="4"/>
      <c r="O13" s="4"/>
      <c r="P13" s="4"/>
      <c r="Q13" s="4"/>
    </row>
    <row r="14" spans="1:17" x14ac:dyDescent="0.25">
      <c r="A14" t="s">
        <v>300</v>
      </c>
      <c r="B14" s="4"/>
      <c r="C14" s="4"/>
      <c r="D14" s="4"/>
      <c r="E14" s="4"/>
      <c r="F14" s="4"/>
      <c r="G14" s="4"/>
      <c r="H14" s="4"/>
      <c r="I14" s="4"/>
      <c r="J14" s="4"/>
      <c r="K14" s="4"/>
      <c r="L14" s="4"/>
      <c r="M14" s="4"/>
      <c r="N14" s="4"/>
      <c r="O14" s="4"/>
      <c r="P14" s="4"/>
      <c r="Q14" s="4"/>
    </row>
    <row r="15" spans="1:17" x14ac:dyDescent="0.25">
      <c r="A15" t="s">
        <v>301</v>
      </c>
      <c r="B15" s="4"/>
      <c r="C15" s="4"/>
      <c r="D15" s="4"/>
      <c r="E15" s="4"/>
      <c r="F15" s="4"/>
      <c r="G15" s="4"/>
      <c r="H15" s="4"/>
      <c r="I15" s="4"/>
      <c r="J15" s="4"/>
      <c r="K15" s="4"/>
      <c r="L15" s="4"/>
      <c r="M15" s="4"/>
      <c r="N15" s="4"/>
      <c r="O15" s="4"/>
      <c r="P15" s="4"/>
      <c r="Q15" s="4"/>
    </row>
    <row r="16" spans="1:17" x14ac:dyDescent="0.25">
      <c r="A16" t="s">
        <v>302</v>
      </c>
      <c r="B16" s="4"/>
      <c r="C16" s="4">
        <f>2000*12</f>
        <v>24000</v>
      </c>
      <c r="D16" s="4"/>
      <c r="E16" s="4"/>
      <c r="F16" s="4"/>
      <c r="G16" s="4"/>
      <c r="H16" s="4"/>
      <c r="I16" s="4"/>
      <c r="J16" s="4"/>
      <c r="K16" s="4"/>
      <c r="L16" s="4"/>
      <c r="M16" s="4"/>
      <c r="N16" s="4"/>
      <c r="O16" s="4"/>
      <c r="P16" s="4"/>
      <c r="Q16" s="4"/>
    </row>
    <row r="17" spans="1:17" x14ac:dyDescent="0.25">
      <c r="A17" t="s">
        <v>303</v>
      </c>
      <c r="B17" s="4"/>
      <c r="C17" s="4">
        <v>1588</v>
      </c>
      <c r="D17" s="4"/>
      <c r="E17" s="4"/>
      <c r="F17" s="4"/>
      <c r="G17" s="4"/>
      <c r="H17" s="4"/>
      <c r="I17" s="4"/>
      <c r="J17" s="4"/>
      <c r="K17" s="4"/>
      <c r="L17" s="4"/>
      <c r="M17" s="4"/>
      <c r="N17" s="4"/>
      <c r="O17" s="4"/>
      <c r="P17" s="4"/>
      <c r="Q17" s="4"/>
    </row>
    <row r="18" spans="1:17" x14ac:dyDescent="0.25">
      <c r="A18" t="s">
        <v>101</v>
      </c>
      <c r="B18" s="4"/>
      <c r="C18" s="4">
        <f>18323</f>
        <v>18323</v>
      </c>
      <c r="D18" s="4"/>
      <c r="E18" s="4"/>
      <c r="F18" s="4"/>
      <c r="G18" s="4"/>
      <c r="H18" s="4"/>
      <c r="I18" s="4"/>
      <c r="J18" s="4"/>
      <c r="K18" s="4"/>
      <c r="L18" s="4"/>
      <c r="M18" s="4"/>
      <c r="N18" s="4"/>
      <c r="O18" s="4"/>
      <c r="P18" s="4"/>
      <c r="Q18" s="4"/>
    </row>
    <row r="19" spans="1:17" x14ac:dyDescent="0.25">
      <c r="A19" t="s">
        <v>304</v>
      </c>
      <c r="B19" s="4"/>
      <c r="C19" s="4"/>
      <c r="D19" s="4"/>
      <c r="E19" s="4"/>
      <c r="F19" s="4"/>
      <c r="G19" s="4"/>
      <c r="H19" s="4"/>
      <c r="I19" s="4"/>
      <c r="J19" s="4"/>
      <c r="K19" s="4"/>
      <c r="L19" s="4"/>
      <c r="M19" s="4"/>
      <c r="N19" s="4"/>
      <c r="O19" s="4"/>
      <c r="P19" s="4"/>
      <c r="Q19" s="4"/>
    </row>
    <row r="20" spans="1:17" x14ac:dyDescent="0.25">
      <c r="A20" t="s">
        <v>317</v>
      </c>
      <c r="B20" s="4"/>
      <c r="C20" s="4">
        <f>SUM(C10:C19)</f>
        <v>43911</v>
      </c>
      <c r="D20" s="4"/>
      <c r="E20" s="4"/>
      <c r="F20" s="4"/>
      <c r="G20" s="4"/>
      <c r="H20" s="4"/>
      <c r="I20" s="4"/>
      <c r="J20" s="4"/>
      <c r="K20" s="4"/>
      <c r="L20" s="4"/>
      <c r="M20" s="4"/>
      <c r="N20" s="4"/>
      <c r="O20" s="4"/>
      <c r="P20" s="4"/>
      <c r="Q20" s="4"/>
    </row>
    <row r="21" spans="1:17" x14ac:dyDescent="0.25">
      <c r="B21" s="4"/>
      <c r="C21" s="4"/>
      <c r="D21" s="4"/>
      <c r="E21" s="4"/>
      <c r="F21" s="4"/>
      <c r="G21" s="4"/>
      <c r="H21" s="4"/>
      <c r="I21" s="4"/>
      <c r="J21" s="4"/>
      <c r="K21" s="4"/>
      <c r="L21" s="4"/>
      <c r="M21" s="4"/>
      <c r="N21" s="4"/>
      <c r="O21" s="4"/>
      <c r="P21" s="4"/>
      <c r="Q21" s="4"/>
    </row>
    <row r="22" spans="1:17" x14ac:dyDescent="0.25">
      <c r="A22" t="s">
        <v>305</v>
      </c>
      <c r="B22" s="4"/>
      <c r="C22" s="4"/>
      <c r="D22" s="4"/>
      <c r="E22" s="4"/>
      <c r="F22" s="4"/>
      <c r="G22" s="4"/>
      <c r="H22" s="4"/>
      <c r="I22" s="4"/>
      <c r="J22" s="4"/>
      <c r="K22" s="4"/>
      <c r="L22" s="4"/>
      <c r="M22" s="4"/>
      <c r="N22" s="4"/>
      <c r="O22" s="4"/>
      <c r="P22" s="4"/>
      <c r="Q22" s="4"/>
    </row>
    <row r="23" spans="1:17" x14ac:dyDescent="0.25">
      <c r="A23" t="s">
        <v>37</v>
      </c>
      <c r="B23" s="4"/>
      <c r="C23" s="4">
        <f>SUM(C20:C22)</f>
        <v>43911</v>
      </c>
      <c r="D23" s="4"/>
      <c r="E23" s="4"/>
      <c r="F23" s="4"/>
      <c r="G23" s="4"/>
      <c r="H23" s="4"/>
      <c r="I23" s="4"/>
      <c r="J23" s="4"/>
      <c r="K23" s="4"/>
      <c r="L23" s="4"/>
      <c r="M23" s="4"/>
      <c r="N23" s="4"/>
      <c r="O23" s="4"/>
      <c r="P23" s="4"/>
      <c r="Q23" s="4"/>
    </row>
    <row r="24" spans="1:17" x14ac:dyDescent="0.25">
      <c r="D24" s="4"/>
      <c r="E24" s="4"/>
      <c r="F24" s="4"/>
      <c r="G24" s="4"/>
      <c r="H24" s="4"/>
      <c r="I24" s="4"/>
      <c r="J24" s="4"/>
      <c r="K24" s="4"/>
      <c r="L24" s="4"/>
      <c r="M24" s="4"/>
      <c r="N24" s="4"/>
      <c r="O24" s="4"/>
      <c r="P24" s="4"/>
      <c r="Q24" s="4"/>
    </row>
    <row r="25" spans="1:17" x14ac:dyDescent="0.25">
      <c r="D25" s="4"/>
      <c r="E25" s="4"/>
      <c r="F25" s="4"/>
      <c r="G25" s="4"/>
      <c r="H25" s="4"/>
      <c r="I25" s="4"/>
      <c r="J25" s="4"/>
      <c r="K25" s="4"/>
      <c r="L25" s="4"/>
      <c r="M25" s="4"/>
      <c r="N25" s="4"/>
      <c r="O25" s="4"/>
      <c r="P25" s="4"/>
      <c r="Q2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1FD5-E54B-4073-A777-14ACB7033558}">
  <dimension ref="A1:M25"/>
  <sheetViews>
    <sheetView workbookViewId="0">
      <selection activeCell="C4" sqref="C4"/>
    </sheetView>
  </sheetViews>
  <sheetFormatPr defaultRowHeight="15" x14ac:dyDescent="0.25"/>
  <cols>
    <col min="1" max="1" width="24.85546875" customWidth="1"/>
    <col min="2" max="2" width="14.5703125" style="4" customWidth="1"/>
  </cols>
  <sheetData>
    <row r="1" spans="1:13" x14ac:dyDescent="0.25">
      <c r="A1" s="1" t="s">
        <v>313</v>
      </c>
      <c r="B1" s="4" t="s">
        <v>332</v>
      </c>
      <c r="E1" t="s">
        <v>340</v>
      </c>
    </row>
    <row r="2" spans="1:13" ht="45" x14ac:dyDescent="0.25">
      <c r="A2" t="s">
        <v>271</v>
      </c>
      <c r="B2" s="159" t="s">
        <v>285</v>
      </c>
      <c r="C2" s="157" t="s">
        <v>283</v>
      </c>
      <c r="D2" s="157" t="s">
        <v>284</v>
      </c>
      <c r="E2" s="157" t="s">
        <v>312</v>
      </c>
      <c r="F2" s="157" t="s">
        <v>307</v>
      </c>
      <c r="G2" s="157" t="s">
        <v>308</v>
      </c>
      <c r="H2" s="157" t="s">
        <v>311</v>
      </c>
      <c r="I2" s="157" t="s">
        <v>309</v>
      </c>
      <c r="J2" s="157" t="s">
        <v>310</v>
      </c>
      <c r="L2" s="157"/>
      <c r="M2" s="157"/>
    </row>
    <row r="3" spans="1:13" x14ac:dyDescent="0.25">
      <c r="A3" t="s">
        <v>306</v>
      </c>
    </row>
    <row r="4" spans="1:13" x14ac:dyDescent="0.25">
      <c r="A4" t="s">
        <v>274</v>
      </c>
    </row>
    <row r="7" spans="1:13" x14ac:dyDescent="0.25">
      <c r="A7" t="s">
        <v>107</v>
      </c>
    </row>
    <row r="8" spans="1:13" x14ac:dyDescent="0.25">
      <c r="A8" t="s">
        <v>331</v>
      </c>
      <c r="C8" s="130"/>
      <c r="D8" s="130"/>
    </row>
    <row r="11" spans="1:13" x14ac:dyDescent="0.25">
      <c r="A11" t="s">
        <v>272</v>
      </c>
    </row>
    <row r="12" spans="1:13" x14ac:dyDescent="0.25">
      <c r="A12" t="s">
        <v>275</v>
      </c>
    </row>
    <row r="13" spans="1:13" x14ac:dyDescent="0.25">
      <c r="A13" t="s">
        <v>276</v>
      </c>
    </row>
    <row r="14" spans="1:13" x14ac:dyDescent="0.25">
      <c r="A14" t="s">
        <v>277</v>
      </c>
    </row>
    <row r="17" spans="1:1" x14ac:dyDescent="0.25">
      <c r="A17" t="s">
        <v>273</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4" spans="1:1" x14ac:dyDescent="0.25">
      <c r="A24" t="s">
        <v>286</v>
      </c>
    </row>
    <row r="25" spans="1:1" x14ac:dyDescent="0.25">
      <c r="A25" t="s">
        <v>287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1F4B-0C63-4840-B23E-B826EA2DF52A}">
  <dimension ref="A1:M14"/>
  <sheetViews>
    <sheetView tabSelected="1" workbookViewId="0">
      <selection activeCell="D25" sqref="D25"/>
    </sheetView>
  </sheetViews>
  <sheetFormatPr defaultRowHeight="15" x14ac:dyDescent="0.25"/>
  <cols>
    <col min="1" max="1" width="15" style="4" customWidth="1"/>
    <col min="2" max="4" width="12.5703125" style="4" customWidth="1"/>
    <col min="5" max="5" width="12.28515625" bestFit="1" customWidth="1"/>
    <col min="6" max="7" width="13.85546875" customWidth="1"/>
    <col min="8" max="8" width="3.5703125" customWidth="1"/>
    <col min="9" max="9" width="16.5703125" customWidth="1"/>
    <col min="10" max="10" width="11.5703125" style="4" bestFit="1" customWidth="1"/>
    <col min="11" max="11" width="11.5703125" bestFit="1" customWidth="1"/>
    <col min="12" max="12" width="14" customWidth="1"/>
    <col min="13" max="13" width="12.7109375" customWidth="1"/>
  </cols>
  <sheetData>
    <row r="1" spans="1:13" x14ac:dyDescent="0.25">
      <c r="A1" s="4" t="s">
        <v>349</v>
      </c>
      <c r="J1" s="4" t="s">
        <v>356</v>
      </c>
    </row>
    <row r="2" spans="1:13" x14ac:dyDescent="0.25">
      <c r="E2" t="s">
        <v>363</v>
      </c>
      <c r="F2" t="s">
        <v>364</v>
      </c>
      <c r="G2" t="s">
        <v>365</v>
      </c>
    </row>
    <row r="3" spans="1:13" x14ac:dyDescent="0.25">
      <c r="E3" t="s">
        <v>350</v>
      </c>
      <c r="F3" t="s">
        <v>350</v>
      </c>
      <c r="G3" t="s">
        <v>350</v>
      </c>
      <c r="I3" t="s">
        <v>345</v>
      </c>
    </row>
    <row r="4" spans="1:13" x14ac:dyDescent="0.25">
      <c r="A4" s="40" t="s">
        <v>360</v>
      </c>
      <c r="B4" s="4" t="s">
        <v>346</v>
      </c>
      <c r="C4" s="4" t="s">
        <v>347</v>
      </c>
      <c r="D4" s="4" t="s">
        <v>348</v>
      </c>
      <c r="E4" s="4" t="s">
        <v>352</v>
      </c>
      <c r="F4" s="4" t="s">
        <v>352</v>
      </c>
      <c r="G4" s="4" t="s">
        <v>354</v>
      </c>
      <c r="J4" s="4" t="s">
        <v>346</v>
      </c>
      <c r="K4" s="4" t="s">
        <v>347</v>
      </c>
      <c r="L4" s="4" t="s">
        <v>348</v>
      </c>
      <c r="M4" s="4" t="s">
        <v>355</v>
      </c>
    </row>
    <row r="5" spans="1:13" x14ac:dyDescent="0.25">
      <c r="A5" s="34">
        <v>100000</v>
      </c>
      <c r="B5" s="4">
        <v>50000</v>
      </c>
      <c r="C5" s="4">
        <v>25000</v>
      </c>
      <c r="D5" s="4">
        <v>25000</v>
      </c>
      <c r="E5" s="4">
        <v>50000</v>
      </c>
      <c r="F5" s="4">
        <v>25000</v>
      </c>
      <c r="G5" s="4">
        <v>25000</v>
      </c>
      <c r="I5" t="s">
        <v>341</v>
      </c>
    </row>
    <row r="6" spans="1:13" x14ac:dyDescent="0.25">
      <c r="A6" s="34"/>
      <c r="E6" t="s">
        <v>351</v>
      </c>
    </row>
    <row r="7" spans="1:13" x14ac:dyDescent="0.25">
      <c r="A7" s="34" t="s">
        <v>361</v>
      </c>
      <c r="B7" s="4">
        <v>50000</v>
      </c>
      <c r="C7" s="4">
        <v>25000</v>
      </c>
      <c r="D7" s="4">
        <v>25000</v>
      </c>
      <c r="E7" s="4">
        <v>-50000</v>
      </c>
      <c r="F7" s="4">
        <v>-25000</v>
      </c>
      <c r="G7" s="4">
        <v>-25000</v>
      </c>
      <c r="I7" t="s">
        <v>357</v>
      </c>
      <c r="J7" s="4">
        <v>0</v>
      </c>
      <c r="K7" s="4">
        <v>0</v>
      </c>
      <c r="L7" s="4">
        <v>0</v>
      </c>
      <c r="M7" s="4">
        <v>0</v>
      </c>
    </row>
    <row r="8" spans="1:13" x14ac:dyDescent="0.25">
      <c r="A8" s="34">
        <v>100000</v>
      </c>
      <c r="E8" s="4">
        <v>0</v>
      </c>
      <c r="F8" s="4">
        <v>0</v>
      </c>
      <c r="G8" s="4">
        <v>0</v>
      </c>
      <c r="I8" t="s">
        <v>358</v>
      </c>
      <c r="J8" s="4">
        <v>50000</v>
      </c>
      <c r="K8" s="4">
        <v>25000</v>
      </c>
      <c r="L8" s="4">
        <v>25000</v>
      </c>
      <c r="M8" s="4">
        <v>0</v>
      </c>
    </row>
    <row r="9" spans="1:13" x14ac:dyDescent="0.25">
      <c r="A9" s="12" t="s">
        <v>362</v>
      </c>
      <c r="E9" t="s">
        <v>353</v>
      </c>
      <c r="F9" t="s">
        <v>353</v>
      </c>
      <c r="G9" t="s">
        <v>353</v>
      </c>
      <c r="I9" t="s">
        <v>342</v>
      </c>
      <c r="J9" s="140">
        <v>0</v>
      </c>
      <c r="K9" s="140">
        <v>0</v>
      </c>
      <c r="L9" s="140">
        <v>0</v>
      </c>
      <c r="M9" s="140">
        <v>0</v>
      </c>
    </row>
    <row r="10" spans="1:13" x14ac:dyDescent="0.25">
      <c r="I10" t="s">
        <v>343</v>
      </c>
      <c r="J10" s="4">
        <f>SUM(J5:J9)</f>
        <v>50000</v>
      </c>
      <c r="K10" s="4">
        <f>SUM(K8:K9)</f>
        <v>25000</v>
      </c>
      <c r="L10" s="4">
        <f>SUM(L8:L9)</f>
        <v>25000</v>
      </c>
      <c r="M10" s="4">
        <f>SUM(M8:M9)</f>
        <v>0</v>
      </c>
    </row>
    <row r="11" spans="1:13" x14ac:dyDescent="0.25">
      <c r="K11" s="4"/>
      <c r="L11" s="4"/>
      <c r="M11" s="4"/>
    </row>
    <row r="12" spans="1:13" x14ac:dyDescent="0.25">
      <c r="I12" t="s">
        <v>359</v>
      </c>
      <c r="J12" s="4">
        <v>50000</v>
      </c>
      <c r="K12" s="4">
        <v>25000</v>
      </c>
      <c r="L12" s="4">
        <v>25000</v>
      </c>
      <c r="M12" s="4">
        <v>0</v>
      </c>
    </row>
    <row r="13" spans="1:13" x14ac:dyDescent="0.25">
      <c r="I13" t="s">
        <v>344</v>
      </c>
      <c r="J13" s="140">
        <v>0</v>
      </c>
      <c r="K13" s="140">
        <v>0</v>
      </c>
      <c r="L13" s="140">
        <v>0</v>
      </c>
      <c r="M13" s="140">
        <v>0</v>
      </c>
    </row>
    <row r="14" spans="1:13" x14ac:dyDescent="0.25">
      <c r="I14" t="s">
        <v>343</v>
      </c>
      <c r="J14" s="4">
        <f>SUM(J12:J13)</f>
        <v>50000</v>
      </c>
      <c r="K14" s="4">
        <f>SUM(K12:K13)</f>
        <v>25000</v>
      </c>
      <c r="L14" s="4">
        <f>SUM(L12:L13)</f>
        <v>25000</v>
      </c>
      <c r="M14" s="4">
        <f>SUM(M12:M13)</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93CB-0A88-44BF-B371-A9EF2EAF2E9E}">
  <dimension ref="A1:M41"/>
  <sheetViews>
    <sheetView zoomScale="75" zoomScaleNormal="75" workbookViewId="0">
      <selection activeCell="G7" sqref="G7"/>
    </sheetView>
  </sheetViews>
  <sheetFormatPr defaultRowHeight="15" x14ac:dyDescent="0.25"/>
  <cols>
    <col min="1" max="1" width="17.28515625" customWidth="1"/>
    <col min="2" max="2" width="15.5703125" customWidth="1"/>
    <col min="3" max="3" width="17.5703125" customWidth="1"/>
    <col min="4" max="4" width="15.5703125" customWidth="1"/>
    <col min="5" max="5" width="18.85546875" customWidth="1"/>
    <col min="6" max="6" width="15.5703125" customWidth="1"/>
    <col min="7" max="7" width="16.5703125" customWidth="1"/>
    <col min="8" max="8" width="15.5703125" customWidth="1"/>
    <col min="9" max="9" width="16" customWidth="1"/>
    <col min="10" max="10" width="15.5703125" customWidth="1"/>
    <col min="11" max="11" width="16.7109375" customWidth="1"/>
    <col min="12" max="12" width="15.5703125" customWidth="1"/>
    <col min="13" max="13" width="17.28515625" customWidth="1"/>
  </cols>
  <sheetData>
    <row r="1" spans="1:13" x14ac:dyDescent="0.25">
      <c r="A1" s="1" t="s">
        <v>107</v>
      </c>
      <c r="M1" s="1" t="s">
        <v>107</v>
      </c>
    </row>
    <row r="2" spans="1:13" ht="15.75" thickBot="1" x14ac:dyDescent="0.3"/>
    <row r="3" spans="1:13" s="1" customFormat="1" ht="30" x14ac:dyDescent="0.25">
      <c r="A3" s="58"/>
      <c r="B3" s="59" t="s">
        <v>108</v>
      </c>
      <c r="C3" s="58"/>
      <c r="D3" s="59" t="s">
        <v>108</v>
      </c>
      <c r="E3" s="58"/>
      <c r="F3" s="59" t="s">
        <v>108</v>
      </c>
      <c r="G3" s="58"/>
      <c r="H3" s="59" t="s">
        <v>108</v>
      </c>
      <c r="I3" s="58"/>
      <c r="J3" s="59" t="s">
        <v>108</v>
      </c>
      <c r="K3" s="58"/>
      <c r="L3" s="59" t="s">
        <v>108</v>
      </c>
      <c r="M3" s="60"/>
    </row>
    <row r="4" spans="1:13" x14ac:dyDescent="0.25">
      <c r="A4" s="61" t="s">
        <v>109</v>
      </c>
      <c r="B4" s="62">
        <v>69777</v>
      </c>
      <c r="C4" s="63">
        <v>44958</v>
      </c>
      <c r="D4" s="62">
        <v>70478</v>
      </c>
      <c r="E4" s="63">
        <v>44986</v>
      </c>
      <c r="F4" s="62">
        <v>71200</v>
      </c>
      <c r="G4" s="63">
        <v>45017</v>
      </c>
      <c r="H4" s="62">
        <v>71933</v>
      </c>
      <c r="I4" s="63">
        <v>45047</v>
      </c>
      <c r="J4" s="62">
        <v>72632</v>
      </c>
      <c r="K4" s="63">
        <v>45078</v>
      </c>
      <c r="L4" s="62">
        <v>73387</v>
      </c>
      <c r="M4" t="s">
        <v>110</v>
      </c>
    </row>
    <row r="5" spans="1:13" x14ac:dyDescent="0.25">
      <c r="A5" s="61" t="s">
        <v>111</v>
      </c>
      <c r="B5" s="62">
        <v>70478</v>
      </c>
      <c r="C5" s="63">
        <v>44985</v>
      </c>
      <c r="D5" s="62">
        <v>71200</v>
      </c>
      <c r="E5" s="63">
        <v>45016</v>
      </c>
      <c r="F5" s="62">
        <v>71933</v>
      </c>
      <c r="G5" s="63">
        <v>45046</v>
      </c>
      <c r="H5" s="62">
        <v>72632</v>
      </c>
      <c r="I5" s="63">
        <v>45077</v>
      </c>
      <c r="J5" s="62">
        <v>73387</v>
      </c>
      <c r="K5" s="63">
        <v>45107</v>
      </c>
      <c r="L5" s="62">
        <v>74026</v>
      </c>
      <c r="M5" t="s">
        <v>112</v>
      </c>
    </row>
    <row r="6" spans="1:13" x14ac:dyDescent="0.25">
      <c r="A6" s="61" t="s">
        <v>113</v>
      </c>
      <c r="B6" s="62">
        <v>701</v>
      </c>
      <c r="C6" s="61" t="s">
        <v>113</v>
      </c>
      <c r="D6" s="62">
        <v>722</v>
      </c>
      <c r="E6" s="61" t="s">
        <v>113</v>
      </c>
      <c r="F6" s="62">
        <v>733</v>
      </c>
      <c r="G6" s="61" t="s">
        <v>113</v>
      </c>
      <c r="H6" s="62">
        <v>699</v>
      </c>
      <c r="I6" s="61" t="s">
        <v>113</v>
      </c>
      <c r="J6" s="62">
        <v>755</v>
      </c>
      <c r="K6" s="61" t="s">
        <v>113</v>
      </c>
      <c r="L6" s="62">
        <v>639</v>
      </c>
      <c r="M6" t="s">
        <v>113</v>
      </c>
    </row>
    <row r="7" spans="1:13" x14ac:dyDescent="0.25">
      <c r="A7" s="61" t="s">
        <v>114</v>
      </c>
      <c r="B7" s="62">
        <v>616</v>
      </c>
      <c r="C7" s="61" t="s">
        <v>114</v>
      </c>
      <c r="D7" s="62">
        <v>650</v>
      </c>
      <c r="E7" s="61" t="s">
        <v>114</v>
      </c>
      <c r="F7" s="62">
        <v>652</v>
      </c>
      <c r="G7" s="61" t="s">
        <v>114</v>
      </c>
      <c r="H7" s="62">
        <v>559</v>
      </c>
      <c r="I7" s="61" t="s">
        <v>114</v>
      </c>
      <c r="J7" s="62">
        <v>604</v>
      </c>
      <c r="K7" s="61" t="s">
        <v>114</v>
      </c>
      <c r="L7" s="62">
        <v>543</v>
      </c>
      <c r="M7" t="s">
        <v>114</v>
      </c>
    </row>
    <row r="8" spans="1:13" x14ac:dyDescent="0.25">
      <c r="A8" s="61" t="s">
        <v>115</v>
      </c>
      <c r="B8" s="62">
        <v>85</v>
      </c>
      <c r="C8" s="61" t="s">
        <v>115</v>
      </c>
      <c r="D8" s="62">
        <v>72</v>
      </c>
      <c r="E8" s="61" t="s">
        <v>115</v>
      </c>
      <c r="F8" s="62">
        <v>81</v>
      </c>
      <c r="G8" s="61" t="s">
        <v>115</v>
      </c>
      <c r="H8" s="62">
        <v>140</v>
      </c>
      <c r="I8" s="61" t="s">
        <v>115</v>
      </c>
      <c r="J8" s="62">
        <v>151</v>
      </c>
      <c r="K8" s="61" t="s">
        <v>115</v>
      </c>
      <c r="L8" s="62">
        <v>96</v>
      </c>
      <c r="M8" t="s">
        <v>115</v>
      </c>
    </row>
    <row r="9" spans="1:13" x14ac:dyDescent="0.25">
      <c r="A9" s="61" t="s">
        <v>116</v>
      </c>
      <c r="B9" s="64">
        <f>2346/2666</f>
        <v>0.87996999249812458</v>
      </c>
      <c r="C9" s="61" t="s">
        <v>116</v>
      </c>
      <c r="D9" s="64">
        <f>2003/2225</f>
        <v>0.90022471910112356</v>
      </c>
      <c r="E9" s="61" t="s">
        <v>116</v>
      </c>
      <c r="F9" s="64">
        <f>2263/2543</f>
        <v>0.88989382618953994</v>
      </c>
      <c r="G9" s="61" t="s">
        <v>116</v>
      </c>
      <c r="H9" s="64">
        <f>2214/2768</f>
        <v>0.79985549132947975</v>
      </c>
      <c r="I9" s="61" t="s">
        <v>116</v>
      </c>
      <c r="J9" s="64">
        <f>2496/3120</f>
        <v>0.8</v>
      </c>
      <c r="K9" s="61" t="s">
        <v>116</v>
      </c>
      <c r="L9" s="62"/>
      <c r="M9" t="s">
        <v>116</v>
      </c>
    </row>
    <row r="10" spans="1:13" s="68" customFormat="1" x14ac:dyDescent="0.25">
      <c r="A10" s="65" t="s">
        <v>117</v>
      </c>
      <c r="B10" s="66">
        <f>320/2666</f>
        <v>0.12003000750187547</v>
      </c>
      <c r="C10" s="65" t="s">
        <v>117</v>
      </c>
      <c r="D10" s="66">
        <f>222/2225</f>
        <v>9.9775280898876398E-2</v>
      </c>
      <c r="E10" s="65" t="s">
        <v>117</v>
      </c>
      <c r="F10" s="66">
        <f>280/2543</f>
        <v>0.11010617381046009</v>
      </c>
      <c r="G10" s="65" t="s">
        <v>117</v>
      </c>
      <c r="H10" s="66">
        <f>554/2768</f>
        <v>0.20014450867052022</v>
      </c>
      <c r="I10" s="65" t="s">
        <v>117</v>
      </c>
      <c r="J10" s="66">
        <f>624/3120</f>
        <v>0.2</v>
      </c>
      <c r="K10" s="65" t="s">
        <v>117</v>
      </c>
      <c r="L10" s="67"/>
      <c r="M10" s="68" t="s">
        <v>117</v>
      </c>
    </row>
    <row r="11" spans="1:13" x14ac:dyDescent="0.25">
      <c r="A11" s="69">
        <v>0.65500000000000003</v>
      </c>
      <c r="B11" s="62"/>
      <c r="C11" s="69">
        <v>0.65500000000000003</v>
      </c>
      <c r="D11" s="62"/>
      <c r="E11" s="69">
        <v>0.65500000000000003</v>
      </c>
      <c r="F11" s="62"/>
      <c r="G11" s="69">
        <v>0.65500000000000003</v>
      </c>
      <c r="H11" s="62"/>
      <c r="I11" s="69">
        <v>0.65500000000000003</v>
      </c>
      <c r="J11" s="62"/>
      <c r="K11" s="69">
        <v>0.65500000000000003</v>
      </c>
      <c r="L11" s="62"/>
      <c r="M11" s="70">
        <v>0.65500000000000003</v>
      </c>
    </row>
    <row r="12" spans="1:13" s="4" customFormat="1" x14ac:dyDescent="0.25">
      <c r="A12" s="71" t="s">
        <v>118</v>
      </c>
      <c r="B12" s="72">
        <f>616*0.655</f>
        <v>403.48</v>
      </c>
      <c r="C12" s="71" t="s">
        <v>118</v>
      </c>
      <c r="D12" s="72">
        <f>650*0.655</f>
        <v>425.75</v>
      </c>
      <c r="E12" s="71" t="s">
        <v>118</v>
      </c>
      <c r="F12" s="72">
        <f>652*0.655</f>
        <v>427.06</v>
      </c>
      <c r="G12" s="71" t="s">
        <v>118</v>
      </c>
      <c r="H12" s="72">
        <f>559*0.655</f>
        <v>366.14500000000004</v>
      </c>
      <c r="I12" s="71" t="s">
        <v>118</v>
      </c>
      <c r="J12" s="72">
        <f>604*0.655</f>
        <v>395.62</v>
      </c>
      <c r="K12" s="71" t="s">
        <v>118</v>
      </c>
      <c r="L12" s="72">
        <f>543*0.655</f>
        <v>355.66500000000002</v>
      </c>
      <c r="M12" s="73" t="s">
        <v>118</v>
      </c>
    </row>
    <row r="13" spans="1:13" s="77" customFormat="1" x14ac:dyDescent="0.25">
      <c r="A13" s="74" t="s">
        <v>119</v>
      </c>
      <c r="B13" s="75">
        <f>85*0.655</f>
        <v>55.675000000000004</v>
      </c>
      <c r="C13" s="74" t="s">
        <v>119</v>
      </c>
      <c r="D13" s="75">
        <f>72*0.655</f>
        <v>47.160000000000004</v>
      </c>
      <c r="E13" s="74" t="s">
        <v>119</v>
      </c>
      <c r="F13" s="75">
        <f>81*0.655</f>
        <v>53.055</v>
      </c>
      <c r="G13" s="74" t="s">
        <v>119</v>
      </c>
      <c r="H13" s="75">
        <f>140*0.655</f>
        <v>91.7</v>
      </c>
      <c r="I13" s="74" t="s">
        <v>119</v>
      </c>
      <c r="J13" s="75">
        <f>151*0.655</f>
        <v>98.905000000000001</v>
      </c>
      <c r="K13" s="74" t="s">
        <v>119</v>
      </c>
      <c r="L13" s="75">
        <f>96*0.655</f>
        <v>62.88</v>
      </c>
      <c r="M13" s="76" t="s">
        <v>119</v>
      </c>
    </row>
    <row r="14" spans="1:13" s="1" customFormat="1" x14ac:dyDescent="0.25">
      <c r="A14" s="78"/>
      <c r="B14" s="79" t="s">
        <v>120</v>
      </c>
      <c r="C14" s="78"/>
      <c r="D14" s="79" t="s">
        <v>120</v>
      </c>
      <c r="E14" s="78"/>
      <c r="F14" s="79" t="s">
        <v>120</v>
      </c>
      <c r="G14" s="78"/>
      <c r="H14" s="79" t="s">
        <v>120</v>
      </c>
      <c r="I14" s="78"/>
      <c r="J14" s="79" t="s">
        <v>120</v>
      </c>
      <c r="K14" s="78"/>
      <c r="L14" s="79" t="s">
        <v>120</v>
      </c>
      <c r="M14" s="60"/>
    </row>
    <row r="15" spans="1:13" x14ac:dyDescent="0.25">
      <c r="A15" s="61" t="s">
        <v>109</v>
      </c>
      <c r="B15" s="62">
        <v>31544</v>
      </c>
      <c r="C15" s="63">
        <v>44958</v>
      </c>
      <c r="D15" s="62">
        <v>32745</v>
      </c>
      <c r="E15" s="63">
        <v>44986</v>
      </c>
      <c r="F15" s="62">
        <v>33993</v>
      </c>
      <c r="G15" s="63">
        <v>45017</v>
      </c>
      <c r="H15" s="62">
        <v>35203</v>
      </c>
      <c r="I15" s="63">
        <v>45047</v>
      </c>
      <c r="J15" s="62">
        <v>36443</v>
      </c>
      <c r="K15" s="63">
        <v>45078</v>
      </c>
      <c r="L15" s="62">
        <v>37444</v>
      </c>
      <c r="M15" t="s">
        <v>110</v>
      </c>
    </row>
    <row r="16" spans="1:13" x14ac:dyDescent="0.25">
      <c r="A16" s="61" t="s">
        <v>111</v>
      </c>
      <c r="B16" s="62">
        <v>32745</v>
      </c>
      <c r="C16" s="63">
        <v>44985</v>
      </c>
      <c r="D16" s="62">
        <v>33993</v>
      </c>
      <c r="E16" s="63">
        <v>45016</v>
      </c>
      <c r="F16" s="62">
        <v>35203</v>
      </c>
      <c r="G16" s="63">
        <v>45046</v>
      </c>
      <c r="H16" s="62">
        <v>36443</v>
      </c>
      <c r="I16" s="63">
        <v>45077</v>
      </c>
      <c r="J16" s="62">
        <v>37444</v>
      </c>
      <c r="K16" s="63">
        <v>45107</v>
      </c>
      <c r="L16" s="62">
        <v>38449</v>
      </c>
      <c r="M16" t="s">
        <v>112</v>
      </c>
    </row>
    <row r="17" spans="1:13" x14ac:dyDescent="0.25">
      <c r="A17" s="61" t="s">
        <v>113</v>
      </c>
      <c r="B17" s="62">
        <v>1201</v>
      </c>
      <c r="C17" s="61" t="s">
        <v>113</v>
      </c>
      <c r="D17" s="62">
        <v>1248</v>
      </c>
      <c r="E17" s="61" t="s">
        <v>113</v>
      </c>
      <c r="F17" s="62">
        <v>1210</v>
      </c>
      <c r="G17" s="61" t="s">
        <v>113</v>
      </c>
      <c r="H17" s="62">
        <v>1240</v>
      </c>
      <c r="I17" s="61" t="s">
        <v>113</v>
      </c>
      <c r="J17" s="62">
        <v>1001</v>
      </c>
      <c r="K17" s="61" t="s">
        <v>113</v>
      </c>
      <c r="L17" s="62">
        <v>1005</v>
      </c>
      <c r="M17" t="s">
        <v>113</v>
      </c>
    </row>
    <row r="18" spans="1:13" x14ac:dyDescent="0.25">
      <c r="A18" s="61" t="s">
        <v>121</v>
      </c>
      <c r="B18" s="62">
        <v>1021</v>
      </c>
      <c r="C18" s="61" t="s">
        <v>121</v>
      </c>
      <c r="D18" s="62">
        <v>1100</v>
      </c>
      <c r="E18" s="61" t="s">
        <v>121</v>
      </c>
      <c r="F18" s="62">
        <v>1077</v>
      </c>
      <c r="G18" s="61" t="s">
        <v>121</v>
      </c>
      <c r="H18" s="62">
        <v>1178</v>
      </c>
      <c r="I18" s="61" t="s">
        <v>121</v>
      </c>
      <c r="J18" s="62">
        <v>0</v>
      </c>
      <c r="K18" s="61" t="s">
        <v>121</v>
      </c>
      <c r="L18" s="62">
        <v>0</v>
      </c>
      <c r="M18" t="s">
        <v>121</v>
      </c>
    </row>
    <row r="19" spans="1:13" x14ac:dyDescent="0.25">
      <c r="A19" s="61" t="s">
        <v>122</v>
      </c>
      <c r="B19" s="62">
        <v>85</v>
      </c>
      <c r="C19" s="61" t="s">
        <v>122</v>
      </c>
      <c r="D19" s="62">
        <v>88</v>
      </c>
      <c r="E19" s="61" t="s">
        <v>122</v>
      </c>
      <c r="F19" s="62">
        <v>89</v>
      </c>
      <c r="G19" s="61" t="s">
        <v>122</v>
      </c>
      <c r="H19" s="62">
        <v>95</v>
      </c>
      <c r="I19" s="61" t="s">
        <v>122</v>
      </c>
      <c r="J19" s="62">
        <v>0</v>
      </c>
      <c r="K19" s="61" t="s">
        <v>122</v>
      </c>
      <c r="L19" s="62">
        <v>0</v>
      </c>
      <c r="M19" t="s">
        <v>122</v>
      </c>
    </row>
    <row r="20" spans="1:13" x14ac:dyDescent="0.25">
      <c r="A20" s="69">
        <v>0.65500000000000003</v>
      </c>
      <c r="B20" s="62"/>
      <c r="C20" s="69">
        <v>0.65500000000000003</v>
      </c>
      <c r="D20" s="62"/>
      <c r="E20" s="69">
        <v>0.65500000000000003</v>
      </c>
      <c r="F20" s="62"/>
      <c r="G20" s="69">
        <v>0.65500000000000003</v>
      </c>
      <c r="H20" s="62"/>
      <c r="I20" s="69">
        <v>0.65500000000000003</v>
      </c>
      <c r="J20" s="62"/>
      <c r="K20" s="69">
        <v>0.65500000000000003</v>
      </c>
      <c r="L20" s="62"/>
      <c r="M20" s="70">
        <v>0.65500000000000003</v>
      </c>
    </row>
    <row r="21" spans="1:13" s="83" customFormat="1" ht="15.75" thickBot="1" x14ac:dyDescent="0.3">
      <c r="A21" s="80" t="s">
        <v>119</v>
      </c>
      <c r="B21" s="81">
        <f>1021*0.655</f>
        <v>668.755</v>
      </c>
      <c r="C21" s="80" t="s">
        <v>119</v>
      </c>
      <c r="D21" s="81">
        <f>1100*0.655</f>
        <v>720.5</v>
      </c>
      <c r="E21" s="80" t="s">
        <v>119</v>
      </c>
      <c r="F21" s="81">
        <f>1077*0.655</f>
        <v>705.43500000000006</v>
      </c>
      <c r="G21" s="80" t="s">
        <v>119</v>
      </c>
      <c r="H21" s="81">
        <f>1178*0.655</f>
        <v>771.59</v>
      </c>
      <c r="I21" s="80" t="s">
        <v>119</v>
      </c>
      <c r="J21" s="81">
        <v>0</v>
      </c>
      <c r="K21" s="80" t="s">
        <v>119</v>
      </c>
      <c r="L21" s="81">
        <v>0</v>
      </c>
      <c r="M21" s="82" t="s">
        <v>119</v>
      </c>
    </row>
    <row r="22" spans="1:13" ht="15.75" thickBot="1" x14ac:dyDescent="0.3"/>
    <row r="23" spans="1:13" ht="30" x14ac:dyDescent="0.25">
      <c r="A23" s="58"/>
      <c r="B23" s="59" t="s">
        <v>108</v>
      </c>
      <c r="C23" s="58"/>
      <c r="D23" s="59" t="s">
        <v>108</v>
      </c>
      <c r="E23" s="58"/>
      <c r="F23" s="59" t="s">
        <v>108</v>
      </c>
      <c r="G23" s="58"/>
      <c r="H23" s="59" t="s">
        <v>108</v>
      </c>
      <c r="I23" s="58"/>
      <c r="J23" s="59" t="s">
        <v>108</v>
      </c>
      <c r="K23" s="58"/>
      <c r="L23" s="59" t="s">
        <v>108</v>
      </c>
    </row>
    <row r="24" spans="1:13" x14ac:dyDescent="0.25">
      <c r="A24" t="s">
        <v>110</v>
      </c>
      <c r="B24" s="62">
        <v>74026</v>
      </c>
      <c r="C24" s="63">
        <v>45139</v>
      </c>
      <c r="D24" s="62">
        <v>74915</v>
      </c>
      <c r="E24" s="63">
        <v>45170</v>
      </c>
      <c r="F24" s="62">
        <v>75803</v>
      </c>
      <c r="G24" s="63">
        <v>45200</v>
      </c>
      <c r="H24" s="62">
        <v>76691</v>
      </c>
      <c r="I24" s="63">
        <v>45231</v>
      </c>
      <c r="J24" s="62">
        <v>77579</v>
      </c>
      <c r="K24" s="63">
        <v>45261</v>
      </c>
      <c r="L24" s="62">
        <v>78467</v>
      </c>
    </row>
    <row r="25" spans="1:13" x14ac:dyDescent="0.25">
      <c r="A25" t="s">
        <v>112</v>
      </c>
      <c r="B25">
        <v>74915</v>
      </c>
      <c r="C25" s="63">
        <v>45169</v>
      </c>
      <c r="D25" s="62">
        <v>75803</v>
      </c>
      <c r="E25" s="63">
        <v>45199</v>
      </c>
      <c r="F25" s="62">
        <v>76691</v>
      </c>
      <c r="G25" s="63">
        <v>45230</v>
      </c>
      <c r="H25" s="62">
        <v>77579</v>
      </c>
      <c r="I25" s="63">
        <v>45260</v>
      </c>
      <c r="J25" s="62">
        <v>78467</v>
      </c>
      <c r="K25" s="63">
        <v>45291</v>
      </c>
      <c r="L25" s="62">
        <v>79355</v>
      </c>
    </row>
    <row r="26" spans="1:13" x14ac:dyDescent="0.25">
      <c r="A26" s="61" t="s">
        <v>113</v>
      </c>
      <c r="B26">
        <v>889</v>
      </c>
      <c r="C26" s="61" t="s">
        <v>113</v>
      </c>
      <c r="D26" s="62">
        <v>888</v>
      </c>
      <c r="E26" s="61" t="s">
        <v>113</v>
      </c>
      <c r="F26" s="62">
        <v>888</v>
      </c>
      <c r="G26" s="61" t="s">
        <v>113</v>
      </c>
      <c r="H26" s="62">
        <v>888</v>
      </c>
      <c r="I26" s="61" t="s">
        <v>113</v>
      </c>
      <c r="J26" s="62">
        <v>888</v>
      </c>
      <c r="K26" s="61" t="s">
        <v>113</v>
      </c>
      <c r="L26" s="62">
        <v>888</v>
      </c>
    </row>
    <row r="27" spans="1:13" x14ac:dyDescent="0.25">
      <c r="A27" s="61" t="s">
        <v>114</v>
      </c>
      <c r="B27" s="62">
        <v>782</v>
      </c>
      <c r="C27" s="61" t="s">
        <v>114</v>
      </c>
      <c r="D27" s="62">
        <v>782</v>
      </c>
      <c r="E27" s="61" t="s">
        <v>114</v>
      </c>
      <c r="F27" s="62">
        <v>782</v>
      </c>
      <c r="G27" s="61" t="s">
        <v>114</v>
      </c>
      <c r="H27" s="62">
        <v>782</v>
      </c>
      <c r="I27" s="61" t="s">
        <v>114</v>
      </c>
      <c r="J27" s="62">
        <v>782</v>
      </c>
      <c r="K27" s="61" t="s">
        <v>114</v>
      </c>
      <c r="L27" s="62">
        <v>782</v>
      </c>
    </row>
    <row r="28" spans="1:13" x14ac:dyDescent="0.25">
      <c r="A28" s="61" t="s">
        <v>115</v>
      </c>
      <c r="B28" s="62">
        <v>107</v>
      </c>
      <c r="C28" s="61" t="s">
        <v>115</v>
      </c>
      <c r="D28" s="62">
        <v>106</v>
      </c>
      <c r="E28" s="61" t="s">
        <v>115</v>
      </c>
      <c r="F28" s="62">
        <v>106</v>
      </c>
      <c r="G28" s="61" t="s">
        <v>115</v>
      </c>
      <c r="H28" s="62">
        <v>106</v>
      </c>
      <c r="I28" s="61" t="s">
        <v>115</v>
      </c>
      <c r="J28" s="62">
        <v>106</v>
      </c>
      <c r="K28" s="61" t="s">
        <v>115</v>
      </c>
      <c r="L28" s="62">
        <v>106</v>
      </c>
    </row>
    <row r="29" spans="1:13" x14ac:dyDescent="0.25">
      <c r="A29" s="61" t="s">
        <v>116</v>
      </c>
      <c r="B29" s="64">
        <f>2346/2666</f>
        <v>0.87996999249812458</v>
      </c>
      <c r="C29" s="61" t="s">
        <v>116</v>
      </c>
      <c r="D29" s="64">
        <f>2003/2225</f>
        <v>0.90022471910112356</v>
      </c>
      <c r="E29" s="61" t="s">
        <v>116</v>
      </c>
      <c r="F29" s="64">
        <f>2263/2543</f>
        <v>0.88989382618953994</v>
      </c>
      <c r="G29" s="61" t="s">
        <v>116</v>
      </c>
      <c r="H29" s="64">
        <f>2214/2768</f>
        <v>0.79985549132947975</v>
      </c>
      <c r="I29" s="61" t="s">
        <v>116</v>
      </c>
      <c r="J29" s="64">
        <f>2496/3120</f>
        <v>0.8</v>
      </c>
      <c r="K29" s="61" t="s">
        <v>116</v>
      </c>
      <c r="L29" s="62"/>
    </row>
    <row r="30" spans="1:13" x14ac:dyDescent="0.25">
      <c r="A30" s="65" t="s">
        <v>117</v>
      </c>
      <c r="B30" s="66">
        <f>320/2666</f>
        <v>0.12003000750187547</v>
      </c>
      <c r="C30" s="65" t="s">
        <v>117</v>
      </c>
      <c r="D30" s="66">
        <f>222/2225</f>
        <v>9.9775280898876398E-2</v>
      </c>
      <c r="E30" s="65" t="s">
        <v>117</v>
      </c>
      <c r="F30" s="66">
        <f>280/2543</f>
        <v>0.11010617381046009</v>
      </c>
      <c r="G30" s="65" t="s">
        <v>117</v>
      </c>
      <c r="H30" s="66">
        <f>554/2768</f>
        <v>0.20014450867052022</v>
      </c>
      <c r="I30" s="65" t="s">
        <v>117</v>
      </c>
      <c r="J30" s="66">
        <f>624/3120</f>
        <v>0.2</v>
      </c>
      <c r="K30" s="65" t="s">
        <v>117</v>
      </c>
      <c r="L30" s="67"/>
    </row>
    <row r="31" spans="1:13" x14ac:dyDescent="0.25">
      <c r="A31" s="69">
        <v>0.65500000000000003</v>
      </c>
      <c r="B31" s="62"/>
      <c r="C31" s="69">
        <v>0.65500000000000003</v>
      </c>
      <c r="D31" s="62"/>
      <c r="E31" s="69">
        <v>0.65500000000000003</v>
      </c>
      <c r="F31" s="62"/>
      <c r="G31" s="69">
        <v>0.65500000000000003</v>
      </c>
      <c r="H31" s="62"/>
      <c r="I31" s="69">
        <v>0.65500000000000003</v>
      </c>
      <c r="J31" s="62"/>
      <c r="K31" s="69">
        <v>0.65500000000000003</v>
      </c>
      <c r="L31" s="62"/>
    </row>
    <row r="32" spans="1:13" x14ac:dyDescent="0.25">
      <c r="A32" s="71" t="s">
        <v>118</v>
      </c>
      <c r="B32" s="72">
        <f>616*0.655</f>
        <v>403.48</v>
      </c>
      <c r="C32" s="71" t="s">
        <v>118</v>
      </c>
      <c r="D32" s="72">
        <f>650*0.655</f>
        <v>425.75</v>
      </c>
      <c r="E32" s="71" t="s">
        <v>118</v>
      </c>
      <c r="F32" s="72">
        <f>652*0.655</f>
        <v>427.06</v>
      </c>
      <c r="G32" s="71" t="s">
        <v>118</v>
      </c>
      <c r="H32" s="72">
        <f>559*0.655</f>
        <v>366.14500000000004</v>
      </c>
      <c r="I32" s="71" t="s">
        <v>118</v>
      </c>
      <c r="J32" s="72">
        <f>604*0.655</f>
        <v>395.62</v>
      </c>
      <c r="K32" s="71" t="s">
        <v>118</v>
      </c>
      <c r="L32" s="72">
        <f>543*0.655</f>
        <v>355.66500000000002</v>
      </c>
    </row>
    <row r="33" spans="1:12" x14ac:dyDescent="0.25">
      <c r="A33" s="74" t="s">
        <v>119</v>
      </c>
      <c r="B33" s="75">
        <f>85*0.655</f>
        <v>55.675000000000004</v>
      </c>
      <c r="C33" s="74" t="s">
        <v>119</v>
      </c>
      <c r="D33" s="75">
        <f>72*0.655</f>
        <v>47.160000000000004</v>
      </c>
      <c r="E33" s="74" t="s">
        <v>119</v>
      </c>
      <c r="F33" s="75">
        <f>81*0.655</f>
        <v>53.055</v>
      </c>
      <c r="G33" s="74" t="s">
        <v>119</v>
      </c>
      <c r="H33" s="75">
        <f>140*0.655</f>
        <v>91.7</v>
      </c>
      <c r="I33" s="74" t="s">
        <v>119</v>
      </c>
      <c r="J33" s="75">
        <f>151*0.655</f>
        <v>98.905000000000001</v>
      </c>
      <c r="K33" s="74" t="s">
        <v>119</v>
      </c>
      <c r="L33" s="75">
        <f>96*0.655</f>
        <v>62.88</v>
      </c>
    </row>
    <row r="34" spans="1:12" x14ac:dyDescent="0.25">
      <c r="A34" s="78"/>
      <c r="B34" s="79" t="s">
        <v>120</v>
      </c>
      <c r="C34" s="78"/>
      <c r="D34" s="79" t="s">
        <v>120</v>
      </c>
      <c r="E34" s="78"/>
      <c r="F34" s="79" t="s">
        <v>120</v>
      </c>
      <c r="G34" s="78"/>
      <c r="H34" s="79" t="s">
        <v>120</v>
      </c>
      <c r="I34" s="78"/>
      <c r="J34" s="79" t="s">
        <v>120</v>
      </c>
      <c r="K34" s="78"/>
      <c r="L34" s="79" t="s">
        <v>120</v>
      </c>
    </row>
    <row r="35" spans="1:12" x14ac:dyDescent="0.25">
      <c r="A35" t="s">
        <v>110</v>
      </c>
      <c r="B35" s="62">
        <v>38449</v>
      </c>
      <c r="C35" s="63">
        <v>45139</v>
      </c>
      <c r="D35" s="62">
        <v>39249</v>
      </c>
      <c r="E35" s="63">
        <v>45170</v>
      </c>
      <c r="F35" s="62">
        <v>40049</v>
      </c>
      <c r="G35" s="63">
        <v>45200</v>
      </c>
      <c r="H35" s="62">
        <v>40849</v>
      </c>
      <c r="I35" s="63">
        <v>45231</v>
      </c>
      <c r="J35" s="62">
        <v>42049</v>
      </c>
      <c r="K35" s="63">
        <v>45261</v>
      </c>
      <c r="L35" s="62">
        <v>43249</v>
      </c>
    </row>
    <row r="36" spans="1:12" x14ac:dyDescent="0.25">
      <c r="A36" t="s">
        <v>112</v>
      </c>
      <c r="B36" s="62">
        <v>39249</v>
      </c>
      <c r="C36" s="63">
        <v>45169</v>
      </c>
      <c r="D36" s="62">
        <v>40049</v>
      </c>
      <c r="E36" s="63">
        <v>45199</v>
      </c>
      <c r="F36" s="62">
        <v>40849</v>
      </c>
      <c r="G36" s="63">
        <v>45230</v>
      </c>
      <c r="H36" s="62">
        <v>42049</v>
      </c>
      <c r="I36" s="63">
        <v>45260</v>
      </c>
      <c r="J36" s="62">
        <v>43249</v>
      </c>
      <c r="K36" s="63">
        <v>45291</v>
      </c>
      <c r="L36" s="62">
        <v>44449</v>
      </c>
    </row>
    <row r="37" spans="1:12" x14ac:dyDescent="0.25">
      <c r="A37" s="61" t="s">
        <v>113</v>
      </c>
      <c r="B37" s="62">
        <v>800</v>
      </c>
      <c r="C37" s="61" t="s">
        <v>113</v>
      </c>
      <c r="D37" s="62">
        <v>800</v>
      </c>
      <c r="E37" s="61" t="s">
        <v>113</v>
      </c>
      <c r="F37" s="62">
        <v>800</v>
      </c>
      <c r="G37" s="61" t="s">
        <v>113</v>
      </c>
      <c r="H37" s="62">
        <v>1200</v>
      </c>
      <c r="I37" s="61" t="s">
        <v>113</v>
      </c>
      <c r="J37" s="62">
        <v>1200</v>
      </c>
      <c r="K37" s="61" t="s">
        <v>113</v>
      </c>
      <c r="L37" s="62">
        <v>1200</v>
      </c>
    </row>
    <row r="38" spans="1:12" x14ac:dyDescent="0.25">
      <c r="A38" s="61" t="s">
        <v>121</v>
      </c>
      <c r="B38" s="62">
        <v>0</v>
      </c>
      <c r="C38" s="61" t="s">
        <v>121</v>
      </c>
      <c r="D38" s="62">
        <v>0</v>
      </c>
      <c r="E38" s="61" t="s">
        <v>121</v>
      </c>
      <c r="F38" s="62">
        <v>0</v>
      </c>
      <c r="G38" s="61" t="s">
        <v>121</v>
      </c>
      <c r="H38" s="62">
        <v>1200</v>
      </c>
      <c r="I38" s="61" t="s">
        <v>121</v>
      </c>
      <c r="J38" s="62">
        <v>1200</v>
      </c>
      <c r="K38" s="61" t="s">
        <v>121</v>
      </c>
      <c r="L38" s="62">
        <v>1200</v>
      </c>
    </row>
    <row r="39" spans="1:12" x14ac:dyDescent="0.25">
      <c r="A39" s="61" t="s">
        <v>122</v>
      </c>
      <c r="B39" s="62">
        <v>0</v>
      </c>
      <c r="C39" s="61" t="s">
        <v>122</v>
      </c>
      <c r="D39" s="62">
        <v>0</v>
      </c>
      <c r="E39" s="61" t="s">
        <v>122</v>
      </c>
      <c r="F39" s="62">
        <v>0</v>
      </c>
      <c r="G39" s="61" t="s">
        <v>122</v>
      </c>
      <c r="H39" s="62">
        <v>100</v>
      </c>
      <c r="I39" s="61" t="s">
        <v>122</v>
      </c>
      <c r="J39" s="62">
        <v>100</v>
      </c>
      <c r="K39" s="61" t="s">
        <v>122</v>
      </c>
      <c r="L39" s="62">
        <v>100</v>
      </c>
    </row>
    <row r="40" spans="1:12" x14ac:dyDescent="0.25">
      <c r="A40" s="69">
        <v>0.65500000000000003</v>
      </c>
      <c r="B40" s="62"/>
      <c r="C40" s="69">
        <v>0.65500000000000003</v>
      </c>
      <c r="D40" s="62"/>
      <c r="E40" s="69">
        <v>0.65500000000000003</v>
      </c>
      <c r="F40" s="62"/>
      <c r="G40" s="69">
        <v>0.65500000000000003</v>
      </c>
      <c r="H40" s="62"/>
      <c r="I40" s="69">
        <v>0.65500000000000003</v>
      </c>
      <c r="J40" s="62"/>
      <c r="K40" s="69">
        <v>0.65500000000000003</v>
      </c>
      <c r="L40" s="62"/>
    </row>
    <row r="41" spans="1:12" ht="15.75" thickBot="1" x14ac:dyDescent="0.3">
      <c r="A41" s="80" t="s">
        <v>119</v>
      </c>
      <c r="B41" s="81">
        <f>1021*0.655</f>
        <v>668.755</v>
      </c>
      <c r="C41" s="80" t="s">
        <v>119</v>
      </c>
      <c r="D41" s="81">
        <f>1100*0.655</f>
        <v>720.5</v>
      </c>
      <c r="E41" s="80" t="s">
        <v>119</v>
      </c>
      <c r="F41" s="81">
        <f>1077*0.655</f>
        <v>705.43500000000006</v>
      </c>
      <c r="G41" s="80" t="s">
        <v>119</v>
      </c>
      <c r="H41" s="81">
        <f>1178*0.655</f>
        <v>771.59</v>
      </c>
      <c r="I41" s="80" t="s">
        <v>119</v>
      </c>
      <c r="J41" s="81">
        <v>0</v>
      </c>
      <c r="K41" s="80" t="s">
        <v>119</v>
      </c>
      <c r="L41" s="8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FE95-0A9E-4223-8A9C-0EFE8C6DD341}">
  <dimension ref="B1:M42"/>
  <sheetViews>
    <sheetView topLeftCell="A19" workbookViewId="0">
      <selection activeCell="L39" sqref="L39"/>
    </sheetView>
  </sheetViews>
  <sheetFormatPr defaultColWidth="9.140625" defaultRowHeight="13.5" x14ac:dyDescent="0.25"/>
  <cols>
    <col min="1" max="1" width="0.140625" style="85" customWidth="1"/>
    <col min="2" max="2" width="12.5703125" style="84" customWidth="1"/>
    <col min="3" max="3" width="14.5703125" style="85" customWidth="1"/>
    <col min="4" max="4" width="32.42578125" style="85" customWidth="1"/>
    <col min="5" max="5" width="17.140625" style="85" customWidth="1"/>
    <col min="6" max="6" width="20.140625" style="85" customWidth="1"/>
    <col min="7" max="7" width="12.7109375" style="85" customWidth="1"/>
    <col min="8" max="8" width="15" style="85" bestFit="1" customWidth="1"/>
    <col min="9" max="11" width="11.85546875" style="85" customWidth="1"/>
    <col min="12" max="12" width="25.42578125" style="85" customWidth="1"/>
    <col min="13" max="13" width="16" style="85" customWidth="1"/>
    <col min="14" max="16384" width="9.140625" style="85"/>
  </cols>
  <sheetData>
    <row r="1" spans="2:13" ht="24" customHeight="1" x14ac:dyDescent="0.25"/>
    <row r="2" spans="2:13" ht="42.75" customHeight="1" x14ac:dyDescent="0.25">
      <c r="B2" s="86"/>
      <c r="C2" s="87"/>
      <c r="D2" s="88"/>
      <c r="E2" s="89"/>
      <c r="F2" s="89"/>
      <c r="G2" s="89"/>
      <c r="H2" s="90"/>
      <c r="I2" s="90"/>
      <c r="J2" s="90"/>
      <c r="K2" s="91"/>
    </row>
    <row r="3" spans="2:13" ht="33" customHeight="1" x14ac:dyDescent="0.25">
      <c r="B3" s="170" t="s">
        <v>123</v>
      </c>
      <c r="C3" s="171"/>
      <c r="D3" s="119" t="s">
        <v>108</v>
      </c>
      <c r="E3" s="118"/>
      <c r="F3" s="118"/>
      <c r="G3" s="118"/>
      <c r="H3" s="118"/>
      <c r="I3" s="118"/>
      <c r="J3" s="118"/>
      <c r="K3" s="116"/>
    </row>
    <row r="4" spans="2:13" ht="13.5" customHeight="1" thickBot="1" x14ac:dyDescent="0.3">
      <c r="B4" s="92"/>
      <c r="C4" s="93"/>
      <c r="D4" s="93"/>
      <c r="E4" s="94"/>
      <c r="F4" s="173" t="s">
        <v>124</v>
      </c>
      <c r="G4" s="173"/>
      <c r="H4" s="173"/>
      <c r="I4" s="117" t="s">
        <v>37</v>
      </c>
      <c r="J4" s="115" t="s">
        <v>236</v>
      </c>
      <c r="K4" s="115" t="s">
        <v>237</v>
      </c>
    </row>
    <row r="5" spans="2:13" ht="14.25" thickTop="1" x14ac:dyDescent="0.25">
      <c r="B5" s="174" t="s">
        <v>48</v>
      </c>
      <c r="C5" s="176" t="s">
        <v>121</v>
      </c>
      <c r="D5" s="178" t="s">
        <v>125</v>
      </c>
      <c r="E5" s="178" t="s">
        <v>126</v>
      </c>
      <c r="F5" s="178" t="s">
        <v>127</v>
      </c>
      <c r="G5" s="180" t="s">
        <v>128</v>
      </c>
      <c r="H5" s="181"/>
      <c r="I5" s="172" t="s">
        <v>129</v>
      </c>
      <c r="J5" s="113" t="s">
        <v>225</v>
      </c>
      <c r="K5" s="113" t="s">
        <v>224</v>
      </c>
    </row>
    <row r="6" spans="2:13" s="97" customFormat="1" x14ac:dyDescent="0.2">
      <c r="B6" s="175"/>
      <c r="C6" s="177"/>
      <c r="D6" s="179"/>
      <c r="E6" s="179"/>
      <c r="F6" s="179"/>
      <c r="G6" s="95" t="s">
        <v>130</v>
      </c>
      <c r="H6" s="96" t="s">
        <v>131</v>
      </c>
      <c r="I6" s="172"/>
      <c r="J6" s="113" t="s">
        <v>223</v>
      </c>
      <c r="K6" s="113" t="s">
        <v>223</v>
      </c>
      <c r="L6" s="97" t="s">
        <v>132</v>
      </c>
    </row>
    <row r="7" spans="2:13" s="98" customFormat="1" ht="16.5" customHeight="1" x14ac:dyDescent="0.25">
      <c r="B7" s="108">
        <v>45291</v>
      </c>
      <c r="C7" s="112"/>
      <c r="D7" s="109" t="s">
        <v>133</v>
      </c>
      <c r="E7" s="112"/>
      <c r="F7" s="112"/>
      <c r="G7" s="110"/>
      <c r="H7" s="111">
        <v>79355</v>
      </c>
      <c r="I7" s="106">
        <v>0</v>
      </c>
      <c r="J7" s="114"/>
      <c r="K7" s="114"/>
      <c r="L7" s="98" t="s">
        <v>182</v>
      </c>
      <c r="M7" s="98" t="s">
        <v>183</v>
      </c>
    </row>
    <row r="8" spans="2:13" s="98" customFormat="1" ht="16.5" customHeight="1" x14ac:dyDescent="0.25">
      <c r="B8" s="99">
        <v>45297</v>
      </c>
      <c r="C8" s="100" t="s">
        <v>225</v>
      </c>
      <c r="D8" s="100" t="s">
        <v>166</v>
      </c>
      <c r="E8" s="100" t="s">
        <v>148</v>
      </c>
      <c r="F8" s="100" t="s">
        <v>180</v>
      </c>
      <c r="G8" s="101">
        <v>79355</v>
      </c>
      <c r="H8" s="101">
        <v>79363.8</v>
      </c>
      <c r="I8" s="107">
        <f>I7+H8-G8</f>
        <v>8.8000000000029104</v>
      </c>
      <c r="J8" s="114">
        <v>8.8000000000000007</v>
      </c>
      <c r="K8" s="114"/>
      <c r="L8" s="98" t="s">
        <v>180</v>
      </c>
      <c r="M8" s="98" t="s">
        <v>181</v>
      </c>
    </row>
    <row r="9" spans="2:13" s="98" customFormat="1" ht="16.5" customHeight="1" x14ac:dyDescent="0.25">
      <c r="B9" s="99">
        <v>45297</v>
      </c>
      <c r="C9" s="100" t="s">
        <v>224</v>
      </c>
      <c r="D9" s="100" t="s">
        <v>147</v>
      </c>
      <c r="E9" s="100" t="s">
        <v>148</v>
      </c>
      <c r="F9" s="100" t="s">
        <v>146</v>
      </c>
      <c r="G9" s="101">
        <f>H8</f>
        <v>79363.8</v>
      </c>
      <c r="H9" s="101">
        <v>79371.199999999997</v>
      </c>
      <c r="I9" s="107">
        <f>H9-G9</f>
        <v>7.3999999999941792</v>
      </c>
      <c r="J9" s="114"/>
      <c r="K9" s="114">
        <v>7.4</v>
      </c>
      <c r="L9" s="98" t="s">
        <v>146</v>
      </c>
      <c r="M9" s="98" t="s">
        <v>184</v>
      </c>
    </row>
    <row r="10" spans="2:13" s="98" customFormat="1" ht="27" customHeight="1" x14ac:dyDescent="0.25">
      <c r="B10" s="99">
        <v>45297</v>
      </c>
      <c r="C10" s="100" t="s">
        <v>224</v>
      </c>
      <c r="D10" s="100" t="s">
        <v>154</v>
      </c>
      <c r="E10" s="100" t="s">
        <v>155</v>
      </c>
      <c r="F10" s="100" t="s">
        <v>156</v>
      </c>
      <c r="G10" s="101">
        <f>H9</f>
        <v>79371.199999999997</v>
      </c>
      <c r="H10" s="101">
        <v>79374.2</v>
      </c>
      <c r="I10" s="107">
        <f t="shared" ref="I10:I38" si="0">H10-G10</f>
        <v>3</v>
      </c>
      <c r="J10" s="114"/>
      <c r="K10" s="114">
        <v>3</v>
      </c>
      <c r="L10" s="98" t="s">
        <v>185</v>
      </c>
      <c r="M10" s="98" t="s">
        <v>186</v>
      </c>
    </row>
    <row r="11" spans="2:13" s="98" customFormat="1" ht="27" customHeight="1" x14ac:dyDescent="0.25">
      <c r="B11" s="99">
        <v>45297</v>
      </c>
      <c r="C11" s="100" t="s">
        <v>235</v>
      </c>
      <c r="D11" s="100" t="s">
        <v>167</v>
      </c>
      <c r="E11" s="100" t="s">
        <v>156</v>
      </c>
      <c r="F11" s="100" t="s">
        <v>185</v>
      </c>
      <c r="G11" s="101">
        <f t="shared" ref="G11:G38" si="1">H10</f>
        <v>79374.2</v>
      </c>
      <c r="H11" s="101">
        <v>79380.600000000006</v>
      </c>
      <c r="I11" s="107">
        <f t="shared" si="0"/>
        <v>6.4000000000087311</v>
      </c>
      <c r="J11" s="114"/>
      <c r="K11" s="114"/>
      <c r="L11" s="98" t="s">
        <v>187</v>
      </c>
      <c r="M11" s="98" t="s">
        <v>188</v>
      </c>
    </row>
    <row r="12" spans="2:13" s="98" customFormat="1" ht="16.5" customHeight="1" x14ac:dyDescent="0.25">
      <c r="B12" s="99">
        <v>45299</v>
      </c>
      <c r="C12" s="100" t="s">
        <v>224</v>
      </c>
      <c r="D12" s="100" t="s">
        <v>144</v>
      </c>
      <c r="E12" s="100" t="s">
        <v>148</v>
      </c>
      <c r="F12" s="100" t="s">
        <v>145</v>
      </c>
      <c r="G12" s="101">
        <f t="shared" si="1"/>
        <v>79380.600000000006</v>
      </c>
      <c r="H12" s="101">
        <v>79387.8</v>
      </c>
      <c r="I12" s="107">
        <f t="shared" si="0"/>
        <v>7.1999999999970896</v>
      </c>
      <c r="J12" s="114"/>
      <c r="K12" s="114">
        <v>7.2</v>
      </c>
      <c r="L12" s="98" t="s">
        <v>190</v>
      </c>
      <c r="M12" s="98" t="s">
        <v>189</v>
      </c>
    </row>
    <row r="13" spans="2:13" s="98" customFormat="1" ht="16.5" customHeight="1" x14ac:dyDescent="0.25">
      <c r="B13" s="99">
        <v>45299</v>
      </c>
      <c r="C13" s="100" t="s">
        <v>224</v>
      </c>
      <c r="D13" s="100" t="s">
        <v>203</v>
      </c>
      <c r="E13" s="100" t="s">
        <v>145</v>
      </c>
      <c r="F13" s="100" t="s">
        <v>55</v>
      </c>
      <c r="G13" s="101">
        <f t="shared" si="1"/>
        <v>79387.8</v>
      </c>
      <c r="H13" s="101">
        <v>79389.899999999994</v>
      </c>
      <c r="I13" s="107">
        <f t="shared" si="0"/>
        <v>2.0999999999912689</v>
      </c>
      <c r="J13" s="114"/>
      <c r="K13" s="114">
        <v>2.1</v>
      </c>
      <c r="L13" s="98" t="s">
        <v>192</v>
      </c>
      <c r="M13" s="98" t="s">
        <v>191</v>
      </c>
    </row>
    <row r="14" spans="2:13" s="98" customFormat="1" ht="16.5" customHeight="1" x14ac:dyDescent="0.25">
      <c r="B14" s="99">
        <v>45299</v>
      </c>
      <c r="C14" s="100" t="s">
        <v>224</v>
      </c>
      <c r="D14" s="100" t="s">
        <v>153</v>
      </c>
      <c r="E14" s="100" t="s">
        <v>55</v>
      </c>
      <c r="F14" s="100" t="s">
        <v>152</v>
      </c>
      <c r="G14" s="101">
        <f t="shared" si="1"/>
        <v>79389.899999999994</v>
      </c>
      <c r="H14" s="101">
        <v>79395.600000000006</v>
      </c>
      <c r="I14" s="107">
        <f t="shared" si="0"/>
        <v>5.7000000000116415</v>
      </c>
      <c r="J14" s="114"/>
      <c r="K14" s="114">
        <v>5.7</v>
      </c>
      <c r="L14" s="98" t="s">
        <v>193</v>
      </c>
      <c r="M14" s="98" t="s">
        <v>183</v>
      </c>
    </row>
    <row r="15" spans="2:13" s="98" customFormat="1" ht="27.75" customHeight="1" x14ac:dyDescent="0.25">
      <c r="B15" s="99">
        <v>45301</v>
      </c>
      <c r="C15" s="100" t="s">
        <v>225</v>
      </c>
      <c r="D15" s="100" t="s">
        <v>165</v>
      </c>
      <c r="E15" s="100" t="s">
        <v>152</v>
      </c>
      <c r="F15" s="100" t="s">
        <v>204</v>
      </c>
      <c r="G15" s="101">
        <f t="shared" si="1"/>
        <v>79395.600000000006</v>
      </c>
      <c r="H15" s="101">
        <v>79400.600000000006</v>
      </c>
      <c r="I15" s="107">
        <f t="shared" si="0"/>
        <v>5</v>
      </c>
      <c r="J15" s="114">
        <v>5</v>
      </c>
      <c r="K15" s="114"/>
      <c r="L15" s="98" t="s">
        <v>211</v>
      </c>
      <c r="M15" s="98" t="s">
        <v>194</v>
      </c>
    </row>
    <row r="16" spans="2:13" s="98" customFormat="1" ht="27.75" customHeight="1" x14ac:dyDescent="0.25">
      <c r="B16" s="99">
        <v>45302</v>
      </c>
      <c r="C16" s="100" t="s">
        <v>235</v>
      </c>
      <c r="D16" s="100" t="s">
        <v>167</v>
      </c>
      <c r="E16" s="100" t="s">
        <v>204</v>
      </c>
      <c r="F16" s="100" t="s">
        <v>185</v>
      </c>
      <c r="G16" s="101">
        <f t="shared" si="1"/>
        <v>79400.600000000006</v>
      </c>
      <c r="H16" s="101">
        <v>79402.600000000006</v>
      </c>
      <c r="I16" s="107">
        <f t="shared" si="0"/>
        <v>2</v>
      </c>
      <c r="J16" s="114"/>
      <c r="K16" s="114"/>
      <c r="L16" s="98" t="s">
        <v>136</v>
      </c>
      <c r="M16" s="98" t="s">
        <v>195</v>
      </c>
    </row>
    <row r="17" spans="2:13" s="98" customFormat="1" ht="27.75" customHeight="1" x14ac:dyDescent="0.25">
      <c r="B17" s="99">
        <v>45302</v>
      </c>
      <c r="C17" s="100" t="s">
        <v>225</v>
      </c>
      <c r="D17" s="100" t="s">
        <v>206</v>
      </c>
      <c r="E17" s="100" t="s">
        <v>185</v>
      </c>
      <c r="F17" s="100" t="s">
        <v>137</v>
      </c>
      <c r="G17" s="101">
        <f t="shared" si="1"/>
        <v>79402.600000000006</v>
      </c>
      <c r="H17" s="101">
        <v>79404.7</v>
      </c>
      <c r="I17" s="107">
        <f t="shared" ref="I17:I18" si="2">H17-G17</f>
        <v>2.0999999999912689</v>
      </c>
      <c r="J17" s="114">
        <v>2.1</v>
      </c>
      <c r="K17" s="114"/>
      <c r="L17" s="98" t="s">
        <v>157</v>
      </c>
      <c r="M17" s="98" t="s">
        <v>208</v>
      </c>
    </row>
    <row r="18" spans="2:13" s="98" customFormat="1" ht="27.75" customHeight="1" x14ac:dyDescent="0.25">
      <c r="B18" s="99">
        <v>45302</v>
      </c>
      <c r="C18" s="100" t="s">
        <v>225</v>
      </c>
      <c r="D18" s="100" t="s">
        <v>139</v>
      </c>
      <c r="E18" s="100" t="s">
        <v>140</v>
      </c>
      <c r="F18" s="100" t="s">
        <v>207</v>
      </c>
      <c r="G18" s="101">
        <f t="shared" si="1"/>
        <v>79404.7</v>
      </c>
      <c r="H18" s="101">
        <v>79411.5</v>
      </c>
      <c r="I18" s="107">
        <f t="shared" si="2"/>
        <v>6.8000000000029104</v>
      </c>
      <c r="J18" s="114">
        <v>6.8</v>
      </c>
      <c r="K18" s="114"/>
      <c r="L18" s="98" t="s">
        <v>213</v>
      </c>
      <c r="M18" s="98" t="s">
        <v>214</v>
      </c>
    </row>
    <row r="19" spans="2:13" s="98" customFormat="1" ht="27.75" customHeight="1" x14ac:dyDescent="0.25">
      <c r="B19" s="99">
        <v>45303</v>
      </c>
      <c r="C19" s="100" t="s">
        <v>225</v>
      </c>
      <c r="D19" s="100" t="s">
        <v>178</v>
      </c>
      <c r="E19" s="100" t="s">
        <v>176</v>
      </c>
      <c r="F19" s="100" t="s">
        <v>177</v>
      </c>
      <c r="G19" s="101">
        <f>H16</f>
        <v>79402.600000000006</v>
      </c>
      <c r="H19" s="101">
        <v>79407.600000000006</v>
      </c>
      <c r="I19" s="107">
        <f t="shared" si="0"/>
        <v>5</v>
      </c>
      <c r="J19" s="114">
        <v>5</v>
      </c>
      <c r="K19" s="114"/>
      <c r="L19" s="98" t="s">
        <v>196</v>
      </c>
      <c r="M19" s="98" t="s">
        <v>197</v>
      </c>
    </row>
    <row r="20" spans="2:13" s="98" customFormat="1" ht="27.75" customHeight="1" x14ac:dyDescent="0.25">
      <c r="B20" s="99">
        <v>45303</v>
      </c>
      <c r="C20" s="100" t="s">
        <v>225</v>
      </c>
      <c r="D20" s="100" t="s">
        <v>134</v>
      </c>
      <c r="E20" s="100" t="s">
        <v>177</v>
      </c>
      <c r="F20" s="100" t="s">
        <v>134</v>
      </c>
      <c r="G20" s="101">
        <f t="shared" si="1"/>
        <v>79407.600000000006</v>
      </c>
      <c r="H20" s="101">
        <v>79409.3</v>
      </c>
      <c r="I20" s="107">
        <f t="shared" si="0"/>
        <v>1.6999999999970896</v>
      </c>
      <c r="J20" s="114">
        <v>1.7</v>
      </c>
      <c r="K20" s="114"/>
      <c r="L20" s="98" t="s">
        <v>198</v>
      </c>
      <c r="M20" s="98" t="s">
        <v>199</v>
      </c>
    </row>
    <row r="21" spans="2:13" s="98" customFormat="1" ht="27.75" customHeight="1" x14ac:dyDescent="0.25">
      <c r="B21" s="99">
        <v>45303</v>
      </c>
      <c r="C21" s="100" t="s">
        <v>225</v>
      </c>
      <c r="D21" s="100" t="s">
        <v>179</v>
      </c>
      <c r="E21" s="100" t="s">
        <v>137</v>
      </c>
      <c r="F21" s="100" t="s">
        <v>207</v>
      </c>
      <c r="G21" s="101">
        <f t="shared" si="1"/>
        <v>79409.3</v>
      </c>
      <c r="H21" s="101">
        <v>79416</v>
      </c>
      <c r="I21" s="107">
        <f t="shared" si="0"/>
        <v>6.6999999999970896</v>
      </c>
      <c r="J21" s="114">
        <v>6.7</v>
      </c>
      <c r="K21" s="114"/>
      <c r="L21" s="98" t="s">
        <v>141</v>
      </c>
      <c r="M21" s="98" t="s">
        <v>202</v>
      </c>
    </row>
    <row r="22" spans="2:13" s="98" customFormat="1" ht="16.5" customHeight="1" x14ac:dyDescent="0.25">
      <c r="B22" s="99">
        <v>45305</v>
      </c>
      <c r="C22" s="100" t="s">
        <v>224</v>
      </c>
      <c r="D22" s="100" t="s">
        <v>158</v>
      </c>
      <c r="E22" s="100" t="s">
        <v>148</v>
      </c>
      <c r="F22" s="100" t="s">
        <v>157</v>
      </c>
      <c r="G22" s="101">
        <f t="shared" si="1"/>
        <v>79416</v>
      </c>
      <c r="H22" s="101">
        <v>79426.2</v>
      </c>
      <c r="I22" s="107">
        <f t="shared" si="0"/>
        <v>10.19999999999709</v>
      </c>
      <c r="J22" s="114"/>
      <c r="K22" s="114">
        <v>10.199999999999999</v>
      </c>
      <c r="L22" s="98" t="s">
        <v>200</v>
      </c>
      <c r="M22" s="98">
        <v>13.9</v>
      </c>
    </row>
    <row r="23" spans="2:13" s="98" customFormat="1" ht="16.5" customHeight="1" x14ac:dyDescent="0.25">
      <c r="B23" s="99">
        <v>45309</v>
      </c>
      <c r="C23" s="100" t="s">
        <v>235</v>
      </c>
      <c r="D23" s="100" t="s">
        <v>175</v>
      </c>
      <c r="E23" s="100" t="s">
        <v>209</v>
      </c>
      <c r="F23" s="100" t="s">
        <v>185</v>
      </c>
      <c r="G23" s="101">
        <f t="shared" si="1"/>
        <v>79426.2</v>
      </c>
      <c r="H23" s="101">
        <v>79436</v>
      </c>
      <c r="I23" s="107">
        <f t="shared" si="0"/>
        <v>9.8000000000029104</v>
      </c>
      <c r="J23" s="114"/>
      <c r="K23" s="114"/>
      <c r="L23" s="98" t="s">
        <v>234</v>
      </c>
      <c r="M23" s="98">
        <v>14.4</v>
      </c>
    </row>
    <row r="24" spans="2:13" s="98" customFormat="1" ht="16.5" customHeight="1" x14ac:dyDescent="0.25">
      <c r="B24" s="99">
        <v>45313</v>
      </c>
      <c r="C24" s="100" t="s">
        <v>225</v>
      </c>
      <c r="D24" s="100" t="s">
        <v>212</v>
      </c>
      <c r="E24" s="100" t="s">
        <v>174</v>
      </c>
      <c r="F24" s="100" t="s">
        <v>210</v>
      </c>
      <c r="G24" s="101">
        <f t="shared" si="1"/>
        <v>79436</v>
      </c>
      <c r="H24" s="101">
        <v>79448.600000000006</v>
      </c>
      <c r="I24" s="107">
        <f t="shared" si="0"/>
        <v>12.600000000005821</v>
      </c>
      <c r="J24" s="114">
        <v>12.6</v>
      </c>
      <c r="K24" s="114"/>
      <c r="L24" s="98" t="s">
        <v>205</v>
      </c>
      <c r="M24" s="98">
        <v>5</v>
      </c>
    </row>
    <row r="25" spans="2:13" s="98" customFormat="1" ht="16.5" customHeight="1" x14ac:dyDescent="0.25">
      <c r="B25" s="99">
        <v>45313</v>
      </c>
      <c r="C25" s="100" t="s">
        <v>225</v>
      </c>
      <c r="D25" s="100" t="s">
        <v>168</v>
      </c>
      <c r="E25" s="100" t="s">
        <v>169</v>
      </c>
      <c r="F25" s="100" t="s">
        <v>138</v>
      </c>
      <c r="G25" s="101">
        <f t="shared" si="1"/>
        <v>79448.600000000006</v>
      </c>
      <c r="H25" s="101">
        <v>79453.600000000006</v>
      </c>
      <c r="I25" s="107">
        <f t="shared" si="0"/>
        <v>5</v>
      </c>
      <c r="J25" s="114">
        <v>5</v>
      </c>
      <c r="K25" s="114"/>
      <c r="L25" s="98" t="s">
        <v>222</v>
      </c>
      <c r="M25" s="98">
        <v>8.3000000000000007</v>
      </c>
    </row>
    <row r="26" spans="2:13" s="98" customFormat="1" ht="16.5" customHeight="1" x14ac:dyDescent="0.25">
      <c r="B26" s="99">
        <v>45313</v>
      </c>
      <c r="C26" s="100" t="s">
        <v>225</v>
      </c>
      <c r="D26" s="98" t="s">
        <v>170</v>
      </c>
      <c r="E26" s="100" t="s">
        <v>138</v>
      </c>
      <c r="F26" s="100" t="s">
        <v>137</v>
      </c>
      <c r="G26" s="101">
        <f t="shared" si="1"/>
        <v>79453.600000000006</v>
      </c>
      <c r="H26" s="101">
        <v>79455.3</v>
      </c>
      <c r="I26" s="107">
        <f t="shared" si="0"/>
        <v>1.6999999999970896</v>
      </c>
      <c r="J26" s="114">
        <v>1.7</v>
      </c>
      <c r="K26" s="114"/>
      <c r="L26" s="98" t="s">
        <v>151</v>
      </c>
      <c r="M26" s="98">
        <v>6.2</v>
      </c>
    </row>
    <row r="27" spans="2:13" s="98" customFormat="1" ht="16.5" customHeight="1" x14ac:dyDescent="0.25">
      <c r="B27" s="99">
        <v>45313</v>
      </c>
      <c r="C27" s="100" t="s">
        <v>235</v>
      </c>
      <c r="D27" s="98" t="s">
        <v>218</v>
      </c>
      <c r="E27" s="100" t="s">
        <v>137</v>
      </c>
      <c r="F27" s="100" t="s">
        <v>215</v>
      </c>
      <c r="G27" s="101">
        <f t="shared" si="1"/>
        <v>79455.3</v>
      </c>
      <c r="H27" s="101">
        <v>79459.600000000006</v>
      </c>
      <c r="I27" s="107">
        <f t="shared" si="0"/>
        <v>4.3000000000029104</v>
      </c>
      <c r="J27" s="114"/>
      <c r="K27" s="114"/>
      <c r="L27" s="98" t="s">
        <v>226</v>
      </c>
      <c r="M27" s="98">
        <v>19.5</v>
      </c>
    </row>
    <row r="28" spans="2:13" s="98" customFormat="1" ht="16.5" customHeight="1" x14ac:dyDescent="0.25">
      <c r="B28" s="99">
        <v>45313</v>
      </c>
      <c r="C28" s="100" t="s">
        <v>235</v>
      </c>
      <c r="D28" s="100" t="s">
        <v>216</v>
      </c>
      <c r="E28" s="100" t="s">
        <v>217</v>
      </c>
      <c r="F28" s="100" t="s">
        <v>135</v>
      </c>
      <c r="G28" s="101">
        <f t="shared" si="1"/>
        <v>79459.600000000006</v>
      </c>
      <c r="H28" s="101">
        <v>79467.899999999994</v>
      </c>
      <c r="I28" s="107">
        <f t="shared" si="0"/>
        <v>8.2999999999883585</v>
      </c>
      <c r="J28" s="114"/>
      <c r="K28" s="114"/>
      <c r="L28" s="98" t="s">
        <v>230</v>
      </c>
      <c r="M28" s="98">
        <v>7.4</v>
      </c>
    </row>
    <row r="29" spans="2:13" s="98" customFormat="1" ht="16.5" customHeight="1" x14ac:dyDescent="0.25">
      <c r="B29" s="99">
        <v>45314</v>
      </c>
      <c r="C29" s="100" t="s">
        <v>225</v>
      </c>
      <c r="D29" s="100" t="s">
        <v>219</v>
      </c>
      <c r="E29" s="100" t="s">
        <v>221</v>
      </c>
      <c r="F29" s="100" t="s">
        <v>137</v>
      </c>
      <c r="G29" s="101">
        <f t="shared" si="1"/>
        <v>79467.899999999994</v>
      </c>
      <c r="H29" s="101">
        <v>79481.5</v>
      </c>
      <c r="I29" s="107">
        <f t="shared" si="0"/>
        <v>13.600000000005821</v>
      </c>
      <c r="J29" s="114">
        <v>13.6</v>
      </c>
      <c r="K29" s="114"/>
      <c r="L29" s="98" t="s">
        <v>201</v>
      </c>
    </row>
    <row r="30" spans="2:13" s="98" customFormat="1" ht="16.5" customHeight="1" x14ac:dyDescent="0.25">
      <c r="B30" s="99">
        <v>45314</v>
      </c>
      <c r="C30" s="100" t="s">
        <v>235</v>
      </c>
      <c r="D30" s="100" t="s">
        <v>220</v>
      </c>
      <c r="E30" s="100" t="s">
        <v>221</v>
      </c>
      <c r="F30" s="100" t="s">
        <v>215</v>
      </c>
      <c r="G30" s="101">
        <f t="shared" si="1"/>
        <v>79481.5</v>
      </c>
      <c r="H30" s="101">
        <v>79497.5</v>
      </c>
      <c r="I30" s="107">
        <f t="shared" si="0"/>
        <v>16</v>
      </c>
      <c r="J30" s="114"/>
      <c r="K30" s="114"/>
    </row>
    <row r="31" spans="2:13" s="98" customFormat="1" ht="16.5" customHeight="1" x14ac:dyDescent="0.25">
      <c r="B31" s="99">
        <v>45315</v>
      </c>
      <c r="C31" s="100" t="s">
        <v>224</v>
      </c>
      <c r="D31" s="100" t="s">
        <v>149</v>
      </c>
      <c r="E31" s="100" t="s">
        <v>148</v>
      </c>
      <c r="F31" s="100" t="s">
        <v>145</v>
      </c>
      <c r="G31" s="101">
        <f t="shared" si="1"/>
        <v>79497.5</v>
      </c>
      <c r="H31" s="101">
        <v>79504.7</v>
      </c>
      <c r="I31" s="107">
        <f t="shared" si="0"/>
        <v>7.1999999999970896</v>
      </c>
      <c r="J31" s="114"/>
      <c r="K31" s="114">
        <v>7.2</v>
      </c>
    </row>
    <row r="32" spans="2:13" s="98" customFormat="1" ht="24" customHeight="1" x14ac:dyDescent="0.25">
      <c r="B32" s="99">
        <v>45315</v>
      </c>
      <c r="C32" s="100" t="s">
        <v>224</v>
      </c>
      <c r="D32" s="100" t="s">
        <v>150</v>
      </c>
      <c r="E32" s="100" t="s">
        <v>148</v>
      </c>
      <c r="F32" s="100" t="s">
        <v>151</v>
      </c>
      <c r="G32" s="101">
        <f t="shared" si="1"/>
        <v>79504.7</v>
      </c>
      <c r="H32" s="101">
        <v>79510.899999999994</v>
      </c>
      <c r="I32" s="107">
        <f t="shared" si="0"/>
        <v>6.1999999999970896</v>
      </c>
      <c r="J32" s="114"/>
      <c r="K32" s="114">
        <v>6.2</v>
      </c>
    </row>
    <row r="33" spans="2:11" s="98" customFormat="1" ht="16.5" customHeight="1" x14ac:dyDescent="0.25">
      <c r="B33" s="99">
        <v>45316</v>
      </c>
      <c r="C33" s="100" t="s">
        <v>225</v>
      </c>
      <c r="D33" s="100" t="s">
        <v>227</v>
      </c>
      <c r="E33" s="100" t="s">
        <v>152</v>
      </c>
      <c r="F33" s="100" t="s">
        <v>228</v>
      </c>
      <c r="G33" s="101">
        <f t="shared" si="1"/>
        <v>79510.899999999994</v>
      </c>
      <c r="H33" s="101">
        <v>79549.899999999994</v>
      </c>
      <c r="I33" s="107">
        <f t="shared" si="0"/>
        <v>39</v>
      </c>
      <c r="J33" s="114">
        <v>39</v>
      </c>
      <c r="K33" s="114"/>
    </row>
    <row r="34" spans="2:11" s="98" customFormat="1" ht="16.5" customHeight="1" x14ac:dyDescent="0.25">
      <c r="B34" s="99">
        <v>45316</v>
      </c>
      <c r="C34" s="100" t="s">
        <v>235</v>
      </c>
      <c r="D34" s="100" t="s">
        <v>231</v>
      </c>
      <c r="E34" s="100" t="s">
        <v>152</v>
      </c>
      <c r="F34" s="100" t="s">
        <v>229</v>
      </c>
      <c r="G34" s="101">
        <f t="shared" si="1"/>
        <v>79549.899999999994</v>
      </c>
      <c r="H34" s="101">
        <v>79564.7</v>
      </c>
      <c r="I34" s="107">
        <f t="shared" si="0"/>
        <v>14.80000000000291</v>
      </c>
      <c r="J34" s="114"/>
      <c r="K34" s="114"/>
    </row>
    <row r="35" spans="2:11" s="98" customFormat="1" ht="16.5" customHeight="1" x14ac:dyDescent="0.25">
      <c r="B35" s="99">
        <v>45321</v>
      </c>
      <c r="C35" s="100" t="s">
        <v>225</v>
      </c>
      <c r="D35" s="100" t="s">
        <v>232</v>
      </c>
      <c r="E35" s="100" t="s">
        <v>169</v>
      </c>
      <c r="F35" s="100" t="s">
        <v>134</v>
      </c>
      <c r="G35" s="101">
        <f t="shared" si="1"/>
        <v>79564.7</v>
      </c>
      <c r="H35" s="101">
        <v>79578.5</v>
      </c>
      <c r="I35" s="107">
        <f t="shared" si="0"/>
        <v>13.80000000000291</v>
      </c>
      <c r="J35" s="114">
        <v>13.8</v>
      </c>
      <c r="K35" s="114"/>
    </row>
    <row r="36" spans="2:11" s="98" customFormat="1" ht="16.5" customHeight="1" x14ac:dyDescent="0.25">
      <c r="B36" s="99">
        <v>45322</v>
      </c>
      <c r="C36" s="100" t="s">
        <v>225</v>
      </c>
      <c r="D36" s="100" t="s">
        <v>171</v>
      </c>
      <c r="E36" s="100" t="s">
        <v>169</v>
      </c>
      <c r="F36" s="100" t="s">
        <v>134</v>
      </c>
      <c r="G36" s="101">
        <f t="shared" si="1"/>
        <v>79578.5</v>
      </c>
      <c r="H36" s="101">
        <v>79585.399999999994</v>
      </c>
      <c r="I36" s="107">
        <f t="shared" si="0"/>
        <v>6.8999999999941792</v>
      </c>
      <c r="J36" s="114">
        <v>6.9</v>
      </c>
      <c r="K36" s="114"/>
    </row>
    <row r="37" spans="2:11" s="98" customFormat="1" ht="16.5" customHeight="1" x14ac:dyDescent="0.25">
      <c r="B37" s="99">
        <v>45322</v>
      </c>
      <c r="C37" s="100" t="s">
        <v>225</v>
      </c>
      <c r="D37" s="100" t="s">
        <v>233</v>
      </c>
      <c r="E37" s="100" t="s">
        <v>140</v>
      </c>
      <c r="F37" s="100" t="s">
        <v>172</v>
      </c>
      <c r="G37" s="101">
        <f t="shared" si="1"/>
        <v>79585.399999999994</v>
      </c>
      <c r="H37" s="101">
        <v>79591.399999999994</v>
      </c>
      <c r="I37" s="107">
        <f t="shared" si="0"/>
        <v>6</v>
      </c>
      <c r="J37" s="114">
        <v>6</v>
      </c>
      <c r="K37" s="114"/>
    </row>
    <row r="38" spans="2:11" s="98" customFormat="1" ht="16.5" customHeight="1" thickBot="1" x14ac:dyDescent="0.3">
      <c r="B38" s="99">
        <v>45322</v>
      </c>
      <c r="C38" s="100" t="s">
        <v>225</v>
      </c>
      <c r="D38" s="100" t="s">
        <v>173</v>
      </c>
      <c r="E38" s="100" t="s">
        <v>134</v>
      </c>
      <c r="F38" s="100" t="s">
        <v>174</v>
      </c>
      <c r="G38" s="101">
        <f t="shared" si="1"/>
        <v>79591.399999999994</v>
      </c>
      <c r="H38" s="101">
        <v>79598.3</v>
      </c>
      <c r="I38" s="120">
        <f t="shared" si="0"/>
        <v>6.9000000000087311</v>
      </c>
      <c r="J38" s="121">
        <v>6.9</v>
      </c>
      <c r="K38" s="121"/>
    </row>
    <row r="39" spans="2:11" x14ac:dyDescent="0.25">
      <c r="H39" s="122" t="s">
        <v>238</v>
      </c>
      <c r="I39" s="124">
        <f>SUM(I7:I38)</f>
        <v>252.19999999999709</v>
      </c>
      <c r="J39" s="124">
        <f>SUM(J7:J38)</f>
        <v>141.6</v>
      </c>
      <c r="K39" s="124">
        <f>SUM(K7:K38)</f>
        <v>49.000000000000007</v>
      </c>
    </row>
    <row r="40" spans="2:11" x14ac:dyDescent="0.25">
      <c r="H40" s="123"/>
      <c r="I40" s="127">
        <f>I39-J39-K39</f>
        <v>61.599999999997088</v>
      </c>
      <c r="J40" s="125"/>
      <c r="K40" s="125"/>
    </row>
    <row r="41" spans="2:11" ht="14.25" thickBot="1" x14ac:dyDescent="0.3">
      <c r="I41" s="146">
        <f>I40/I39</f>
        <v>0.24425059476604996</v>
      </c>
      <c r="J41" s="146">
        <f>J39/I39</f>
        <v>0.56145915939731017</v>
      </c>
      <c r="K41" s="146">
        <f>K39/I39</f>
        <v>0.19429024583663987</v>
      </c>
    </row>
    <row r="42" spans="2:11" x14ac:dyDescent="0.25">
      <c r="I42" s="85" t="s">
        <v>239</v>
      </c>
      <c r="J42" s="85" t="s">
        <v>236</v>
      </c>
      <c r="K42" s="85" t="s">
        <v>237</v>
      </c>
    </row>
  </sheetData>
  <mergeCells count="9">
    <mergeCell ref="B3:C3"/>
    <mergeCell ref="I5:I6"/>
    <mergeCell ref="F4:H4"/>
    <mergeCell ref="B5:B6"/>
    <mergeCell ref="C5:C6"/>
    <mergeCell ref="D5:D6"/>
    <mergeCell ref="E5:E6"/>
    <mergeCell ref="F5:F6"/>
    <mergeCell ref="G5:H5"/>
  </mergeCells>
  <dataValidations count="1">
    <dataValidation type="decimal" allowBlank="1" showInputMessage="1" showErrorMessage="1" errorTitle="Invalid number" error="An odometer number should be between 0 and 999,999.9" sqref="G7:K38" xr:uid="{D9C2FCE5-473E-4F1B-9106-137E4C44B32E}">
      <formula1>0</formula1>
      <formula2>999999.9</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A105-AB9F-4FEA-86E8-D4F514D024DB}">
  <dimension ref="B1:K42"/>
  <sheetViews>
    <sheetView workbookViewId="0">
      <selection activeCell="F2" sqref="F2"/>
    </sheetView>
  </sheetViews>
  <sheetFormatPr defaultColWidth="9.140625" defaultRowHeight="13.5" x14ac:dyDescent="0.25"/>
  <cols>
    <col min="1" max="1" width="0.140625" style="85" customWidth="1"/>
    <col min="2" max="2" width="12.5703125" style="84" customWidth="1"/>
    <col min="3" max="3" width="14.5703125" style="85" customWidth="1"/>
    <col min="4" max="4" width="32.42578125" style="85" customWidth="1"/>
    <col min="5" max="5" width="17.140625" style="85" customWidth="1"/>
    <col min="6" max="6" width="20.140625" style="85" customWidth="1"/>
    <col min="7" max="7" width="12.7109375" style="85" customWidth="1"/>
    <col min="8" max="8" width="15" style="85" bestFit="1" customWidth="1"/>
    <col min="9" max="11" width="11.85546875" style="85" customWidth="1"/>
    <col min="12" max="12" width="25.42578125" style="85" customWidth="1"/>
    <col min="13" max="13" width="16" style="85" customWidth="1"/>
    <col min="14" max="16384" width="9.140625" style="85"/>
  </cols>
  <sheetData>
    <row r="1" spans="2:11" ht="24" customHeight="1" x14ac:dyDescent="0.25"/>
    <row r="2" spans="2:11" ht="42.75" customHeight="1" x14ac:dyDescent="0.25">
      <c r="B2" s="86"/>
      <c r="C2" s="87"/>
      <c r="D2" s="88"/>
      <c r="E2" s="89"/>
      <c r="F2" s="89"/>
      <c r="G2" s="89"/>
      <c r="H2" s="90"/>
      <c r="I2" s="90"/>
      <c r="J2" s="90"/>
      <c r="K2" s="91"/>
    </row>
    <row r="3" spans="2:11" ht="33" customHeight="1" x14ac:dyDescent="0.25">
      <c r="B3" s="170" t="s">
        <v>123</v>
      </c>
      <c r="C3" s="171"/>
      <c r="D3" s="119"/>
      <c r="E3" s="118"/>
      <c r="F3" s="118"/>
      <c r="G3" s="118"/>
      <c r="H3" s="118"/>
      <c r="I3" s="118"/>
      <c r="J3" s="118"/>
      <c r="K3" s="116"/>
    </row>
    <row r="4" spans="2:11" ht="13.5" customHeight="1" thickBot="1" x14ac:dyDescent="0.3">
      <c r="B4" s="92"/>
      <c r="C4" s="93"/>
      <c r="D4" s="93"/>
      <c r="E4" s="94"/>
      <c r="F4" s="173" t="s">
        <v>124</v>
      </c>
      <c r="G4" s="173"/>
      <c r="H4" s="173"/>
      <c r="I4" s="117" t="s">
        <v>37</v>
      </c>
      <c r="J4" s="115" t="s">
        <v>236</v>
      </c>
      <c r="K4" s="115" t="s">
        <v>237</v>
      </c>
    </row>
    <row r="5" spans="2:11" ht="14.25" thickTop="1" x14ac:dyDescent="0.25">
      <c r="B5" s="174" t="s">
        <v>48</v>
      </c>
      <c r="C5" s="176" t="s">
        <v>121</v>
      </c>
      <c r="D5" s="178" t="s">
        <v>125</v>
      </c>
      <c r="E5" s="178" t="s">
        <v>126</v>
      </c>
      <c r="F5" s="178" t="s">
        <v>127</v>
      </c>
      <c r="G5" s="180" t="s">
        <v>128</v>
      </c>
      <c r="H5" s="181"/>
      <c r="I5" s="172" t="s">
        <v>129</v>
      </c>
      <c r="J5" s="113" t="s">
        <v>225</v>
      </c>
      <c r="K5" s="113" t="s">
        <v>224</v>
      </c>
    </row>
    <row r="6" spans="2:11" s="97" customFormat="1" x14ac:dyDescent="0.2">
      <c r="B6" s="175"/>
      <c r="C6" s="177"/>
      <c r="D6" s="179"/>
      <c r="E6" s="179"/>
      <c r="F6" s="179"/>
      <c r="G6" s="95" t="s">
        <v>130</v>
      </c>
      <c r="H6" s="96" t="s">
        <v>131</v>
      </c>
      <c r="I6" s="172"/>
      <c r="J6" s="113" t="s">
        <v>223</v>
      </c>
      <c r="K6" s="113" t="s">
        <v>223</v>
      </c>
    </row>
    <row r="7" spans="2:11" s="98" customFormat="1" ht="16.5" customHeight="1" x14ac:dyDescent="0.25">
      <c r="B7" s="108"/>
      <c r="C7" s="112"/>
      <c r="D7" s="109" t="s">
        <v>133</v>
      </c>
      <c r="E7" s="112"/>
      <c r="F7" s="112"/>
      <c r="G7" s="110"/>
      <c r="H7" s="111">
        <v>0</v>
      </c>
      <c r="I7" s="106">
        <v>0</v>
      </c>
      <c r="J7" s="114"/>
      <c r="K7" s="114"/>
    </row>
    <row r="8" spans="2:11" s="98" customFormat="1" ht="16.5" customHeight="1" x14ac:dyDescent="0.25">
      <c r="B8" s="99"/>
      <c r="C8" s="100"/>
      <c r="D8" s="100"/>
      <c r="E8" s="100"/>
      <c r="F8" s="100"/>
      <c r="G8" s="101">
        <v>0</v>
      </c>
      <c r="H8" s="101">
        <v>0</v>
      </c>
      <c r="I8" s="107">
        <f>I7+H8-G8</f>
        <v>0</v>
      </c>
      <c r="J8" s="114"/>
      <c r="K8" s="114"/>
    </row>
    <row r="9" spans="2:11" s="98" customFormat="1" ht="16.5" customHeight="1" x14ac:dyDescent="0.25">
      <c r="B9" s="99"/>
      <c r="C9" s="100"/>
      <c r="D9" s="100"/>
      <c r="E9" s="100"/>
      <c r="F9" s="100"/>
      <c r="G9" s="101">
        <f>H8</f>
        <v>0</v>
      </c>
      <c r="H9" s="101">
        <v>0</v>
      </c>
      <c r="I9" s="107">
        <f>H9-G9</f>
        <v>0</v>
      </c>
      <c r="J9" s="114"/>
      <c r="K9" s="114"/>
    </row>
    <row r="10" spans="2:11" s="98" customFormat="1" ht="27" customHeight="1" x14ac:dyDescent="0.25">
      <c r="B10" s="99"/>
      <c r="C10" s="100"/>
      <c r="D10" s="100"/>
      <c r="E10" s="100"/>
      <c r="F10" s="100"/>
      <c r="G10" s="101">
        <f>H9</f>
        <v>0</v>
      </c>
      <c r="H10" s="101">
        <v>0</v>
      </c>
      <c r="I10" s="107">
        <f t="shared" ref="I10:I38" si="0">H10-G10</f>
        <v>0</v>
      </c>
      <c r="J10" s="114"/>
      <c r="K10" s="114"/>
    </row>
    <row r="11" spans="2:11" s="98" customFormat="1" ht="27" customHeight="1" x14ac:dyDescent="0.25">
      <c r="B11" s="99"/>
      <c r="C11" s="100"/>
      <c r="D11" s="100"/>
      <c r="E11" s="100"/>
      <c r="F11" s="100"/>
      <c r="G11" s="101">
        <f t="shared" ref="G11:G38" si="1">H10</f>
        <v>0</v>
      </c>
      <c r="H11" s="101">
        <v>0</v>
      </c>
      <c r="I11" s="107">
        <f t="shared" si="0"/>
        <v>0</v>
      </c>
      <c r="J11" s="114"/>
      <c r="K11" s="114"/>
    </row>
    <row r="12" spans="2:11" s="98" customFormat="1" ht="16.5" customHeight="1" x14ac:dyDescent="0.25">
      <c r="B12" s="99"/>
      <c r="C12" s="100"/>
      <c r="D12" s="100"/>
      <c r="E12" s="100"/>
      <c r="F12" s="100"/>
      <c r="G12" s="101">
        <f t="shared" si="1"/>
        <v>0</v>
      </c>
      <c r="H12" s="101">
        <v>0</v>
      </c>
      <c r="I12" s="107">
        <f t="shared" si="0"/>
        <v>0</v>
      </c>
      <c r="J12" s="114"/>
      <c r="K12" s="114"/>
    </row>
    <row r="13" spans="2:11" s="98" customFormat="1" ht="16.5" customHeight="1" x14ac:dyDescent="0.25">
      <c r="B13" s="99"/>
      <c r="C13" s="100"/>
      <c r="D13" s="100"/>
      <c r="E13" s="100"/>
      <c r="F13" s="100"/>
      <c r="G13" s="101">
        <f t="shared" si="1"/>
        <v>0</v>
      </c>
      <c r="H13" s="101">
        <v>0</v>
      </c>
      <c r="I13" s="107">
        <f t="shared" si="0"/>
        <v>0</v>
      </c>
      <c r="J13" s="114"/>
      <c r="K13" s="114"/>
    </row>
    <row r="14" spans="2:11" s="98" customFormat="1" ht="16.5" customHeight="1" x14ac:dyDescent="0.25">
      <c r="B14" s="99"/>
      <c r="C14" s="100"/>
      <c r="D14" s="100"/>
      <c r="E14" s="100"/>
      <c r="F14" s="100"/>
      <c r="G14" s="101">
        <f t="shared" si="1"/>
        <v>0</v>
      </c>
      <c r="H14" s="101">
        <v>0</v>
      </c>
      <c r="I14" s="107">
        <f t="shared" si="0"/>
        <v>0</v>
      </c>
      <c r="J14" s="114"/>
      <c r="K14" s="114"/>
    </row>
    <row r="15" spans="2:11" s="98" customFormat="1" ht="27.75" customHeight="1" x14ac:dyDescent="0.25">
      <c r="B15" s="99"/>
      <c r="C15" s="100"/>
      <c r="D15" s="100"/>
      <c r="E15" s="100"/>
      <c r="F15" s="100"/>
      <c r="G15" s="101">
        <f t="shared" si="1"/>
        <v>0</v>
      </c>
      <c r="H15" s="101">
        <v>0</v>
      </c>
      <c r="I15" s="107">
        <f t="shared" si="0"/>
        <v>0</v>
      </c>
      <c r="J15" s="114"/>
      <c r="K15" s="114"/>
    </row>
    <row r="16" spans="2:11" s="98" customFormat="1" ht="27.75" customHeight="1" x14ac:dyDescent="0.25">
      <c r="B16" s="99"/>
      <c r="C16" s="100"/>
      <c r="D16" s="100"/>
      <c r="E16" s="100"/>
      <c r="F16" s="100"/>
      <c r="G16" s="101">
        <f t="shared" si="1"/>
        <v>0</v>
      </c>
      <c r="H16" s="101">
        <v>0</v>
      </c>
      <c r="I16" s="107">
        <f t="shared" si="0"/>
        <v>0</v>
      </c>
      <c r="J16" s="114"/>
      <c r="K16" s="114"/>
    </row>
    <row r="17" spans="2:11" s="98" customFormat="1" ht="27.75" customHeight="1" x14ac:dyDescent="0.25">
      <c r="B17" s="99"/>
      <c r="C17" s="100"/>
      <c r="D17" s="100"/>
      <c r="E17" s="100"/>
      <c r="F17" s="100"/>
      <c r="G17" s="101">
        <f t="shared" si="1"/>
        <v>0</v>
      </c>
      <c r="H17" s="101">
        <v>0</v>
      </c>
      <c r="I17" s="107">
        <f t="shared" si="0"/>
        <v>0</v>
      </c>
      <c r="J17" s="114"/>
      <c r="K17" s="114"/>
    </row>
    <row r="18" spans="2:11" s="98" customFormat="1" ht="27.75" customHeight="1" x14ac:dyDescent="0.25">
      <c r="B18" s="99"/>
      <c r="C18" s="100"/>
      <c r="D18" s="100"/>
      <c r="E18" s="100"/>
      <c r="F18" s="100"/>
      <c r="G18" s="101">
        <f t="shared" si="1"/>
        <v>0</v>
      </c>
      <c r="H18" s="101">
        <v>0</v>
      </c>
      <c r="I18" s="107">
        <f t="shared" si="0"/>
        <v>0</v>
      </c>
      <c r="J18" s="114"/>
      <c r="K18" s="114"/>
    </row>
    <row r="19" spans="2:11" s="98" customFormat="1" ht="27.75" customHeight="1" x14ac:dyDescent="0.25">
      <c r="B19" s="99"/>
      <c r="C19" s="100"/>
      <c r="D19" s="100"/>
      <c r="E19" s="100"/>
      <c r="F19" s="100"/>
      <c r="G19" s="101">
        <f>H16</f>
        <v>0</v>
      </c>
      <c r="H19" s="101">
        <v>0</v>
      </c>
      <c r="I19" s="107">
        <f t="shared" si="0"/>
        <v>0</v>
      </c>
      <c r="J19" s="114"/>
      <c r="K19" s="114"/>
    </row>
    <row r="20" spans="2:11" s="98" customFormat="1" ht="27.75" customHeight="1" x14ac:dyDescent="0.25">
      <c r="B20" s="99"/>
      <c r="C20" s="100"/>
      <c r="D20" s="100"/>
      <c r="E20" s="100"/>
      <c r="F20" s="100"/>
      <c r="G20" s="101">
        <f t="shared" si="1"/>
        <v>0</v>
      </c>
      <c r="H20" s="101">
        <v>0</v>
      </c>
      <c r="I20" s="107">
        <f t="shared" si="0"/>
        <v>0</v>
      </c>
      <c r="J20" s="114"/>
      <c r="K20" s="114"/>
    </row>
    <row r="21" spans="2:11" s="98" customFormat="1" ht="27.75" customHeight="1" x14ac:dyDescent="0.25">
      <c r="B21" s="99"/>
      <c r="C21" s="100"/>
      <c r="D21" s="100"/>
      <c r="E21" s="100"/>
      <c r="F21" s="100"/>
      <c r="G21" s="101">
        <f t="shared" si="1"/>
        <v>0</v>
      </c>
      <c r="H21" s="101">
        <v>0</v>
      </c>
      <c r="I21" s="107">
        <f t="shared" si="0"/>
        <v>0</v>
      </c>
      <c r="J21" s="114"/>
      <c r="K21" s="114"/>
    </row>
    <row r="22" spans="2:11" s="98" customFormat="1" ht="16.5" customHeight="1" x14ac:dyDescent="0.25">
      <c r="B22" s="99"/>
      <c r="C22" s="100"/>
      <c r="D22" s="100"/>
      <c r="E22" s="100"/>
      <c r="F22" s="100"/>
      <c r="G22" s="101">
        <f t="shared" si="1"/>
        <v>0</v>
      </c>
      <c r="H22" s="101">
        <v>0</v>
      </c>
      <c r="I22" s="107">
        <f t="shared" si="0"/>
        <v>0</v>
      </c>
      <c r="J22" s="114"/>
      <c r="K22" s="114"/>
    </row>
    <row r="23" spans="2:11" s="98" customFormat="1" ht="16.5" customHeight="1" x14ac:dyDescent="0.25">
      <c r="B23" s="99"/>
      <c r="C23" s="100"/>
      <c r="D23" s="100"/>
      <c r="E23" s="100"/>
      <c r="F23" s="100"/>
      <c r="G23" s="101">
        <f t="shared" si="1"/>
        <v>0</v>
      </c>
      <c r="H23" s="101">
        <v>0</v>
      </c>
      <c r="I23" s="107">
        <f t="shared" si="0"/>
        <v>0</v>
      </c>
      <c r="J23" s="114"/>
      <c r="K23" s="114"/>
    </row>
    <row r="24" spans="2:11" s="98" customFormat="1" ht="16.5" customHeight="1" x14ac:dyDescent="0.25">
      <c r="B24" s="99"/>
      <c r="C24" s="100"/>
      <c r="D24" s="100"/>
      <c r="E24" s="100"/>
      <c r="F24" s="100"/>
      <c r="G24" s="101">
        <f t="shared" si="1"/>
        <v>0</v>
      </c>
      <c r="H24" s="101">
        <v>0</v>
      </c>
      <c r="I24" s="107">
        <f t="shared" si="0"/>
        <v>0</v>
      </c>
      <c r="J24" s="114"/>
      <c r="K24" s="114"/>
    </row>
    <row r="25" spans="2:11" s="98" customFormat="1" ht="16.5" customHeight="1" x14ac:dyDescent="0.25">
      <c r="B25" s="99"/>
      <c r="C25" s="100"/>
      <c r="D25" s="100"/>
      <c r="E25" s="100"/>
      <c r="F25" s="100"/>
      <c r="G25" s="101">
        <f t="shared" si="1"/>
        <v>0</v>
      </c>
      <c r="H25" s="101">
        <v>0</v>
      </c>
      <c r="I25" s="107">
        <f t="shared" si="0"/>
        <v>0</v>
      </c>
      <c r="J25" s="114"/>
      <c r="K25" s="114"/>
    </row>
    <row r="26" spans="2:11" s="98" customFormat="1" ht="16.5" customHeight="1" x14ac:dyDescent="0.25">
      <c r="B26" s="99"/>
      <c r="C26" s="100"/>
      <c r="E26" s="100"/>
      <c r="F26" s="100"/>
      <c r="G26" s="101">
        <f t="shared" si="1"/>
        <v>0</v>
      </c>
      <c r="H26" s="101">
        <v>0</v>
      </c>
      <c r="I26" s="107">
        <f t="shared" si="0"/>
        <v>0</v>
      </c>
      <c r="J26" s="114"/>
      <c r="K26" s="114"/>
    </row>
    <row r="27" spans="2:11" s="98" customFormat="1" ht="16.5" customHeight="1" x14ac:dyDescent="0.25">
      <c r="B27" s="99"/>
      <c r="C27" s="100"/>
      <c r="E27" s="100"/>
      <c r="F27" s="100"/>
      <c r="G27" s="101">
        <f t="shared" si="1"/>
        <v>0</v>
      </c>
      <c r="H27" s="101">
        <v>0</v>
      </c>
      <c r="I27" s="107">
        <f t="shared" si="0"/>
        <v>0</v>
      </c>
      <c r="J27" s="114"/>
      <c r="K27" s="114"/>
    </row>
    <row r="28" spans="2:11" s="98" customFormat="1" ht="16.5" customHeight="1" x14ac:dyDescent="0.25">
      <c r="B28" s="99"/>
      <c r="C28" s="100"/>
      <c r="D28" s="100"/>
      <c r="E28" s="100"/>
      <c r="F28" s="100"/>
      <c r="G28" s="101">
        <f t="shared" si="1"/>
        <v>0</v>
      </c>
      <c r="H28" s="101">
        <v>0</v>
      </c>
      <c r="I28" s="107">
        <f t="shared" si="0"/>
        <v>0</v>
      </c>
      <c r="J28" s="114"/>
      <c r="K28" s="114"/>
    </row>
    <row r="29" spans="2:11" s="98" customFormat="1" ht="16.5" customHeight="1" x14ac:dyDescent="0.25">
      <c r="B29" s="99"/>
      <c r="C29" s="100"/>
      <c r="D29" s="100"/>
      <c r="E29" s="100"/>
      <c r="F29" s="100"/>
      <c r="G29" s="101">
        <f t="shared" si="1"/>
        <v>0</v>
      </c>
      <c r="H29" s="101">
        <v>0</v>
      </c>
      <c r="I29" s="107">
        <f t="shared" si="0"/>
        <v>0</v>
      </c>
      <c r="J29" s="114"/>
      <c r="K29" s="114"/>
    </row>
    <row r="30" spans="2:11" s="98" customFormat="1" ht="16.5" customHeight="1" x14ac:dyDescent="0.25">
      <c r="B30" s="99"/>
      <c r="C30" s="100"/>
      <c r="D30" s="100"/>
      <c r="E30" s="100"/>
      <c r="F30" s="100"/>
      <c r="G30" s="101">
        <f t="shared" si="1"/>
        <v>0</v>
      </c>
      <c r="H30" s="101">
        <v>0</v>
      </c>
      <c r="I30" s="107">
        <f t="shared" si="0"/>
        <v>0</v>
      </c>
      <c r="J30" s="114"/>
      <c r="K30" s="114"/>
    </row>
    <row r="31" spans="2:11" s="98" customFormat="1" ht="16.5" customHeight="1" x14ac:dyDescent="0.25">
      <c r="B31" s="99"/>
      <c r="C31" s="100"/>
      <c r="D31" s="100"/>
      <c r="E31" s="100"/>
      <c r="F31" s="100"/>
      <c r="G31" s="101">
        <f t="shared" si="1"/>
        <v>0</v>
      </c>
      <c r="H31" s="101">
        <v>0</v>
      </c>
      <c r="I31" s="107">
        <f t="shared" si="0"/>
        <v>0</v>
      </c>
      <c r="J31" s="114"/>
      <c r="K31" s="114"/>
    </row>
    <row r="32" spans="2:11" s="98" customFormat="1" ht="24" customHeight="1" x14ac:dyDescent="0.25">
      <c r="B32" s="99"/>
      <c r="C32" s="100"/>
      <c r="D32" s="100"/>
      <c r="E32" s="100"/>
      <c r="F32" s="100"/>
      <c r="G32" s="101">
        <f t="shared" si="1"/>
        <v>0</v>
      </c>
      <c r="H32" s="101">
        <v>0</v>
      </c>
      <c r="I32" s="107">
        <f t="shared" si="0"/>
        <v>0</v>
      </c>
      <c r="J32" s="114"/>
      <c r="K32" s="114"/>
    </row>
    <row r="33" spans="2:11" s="98" customFormat="1" ht="16.5" customHeight="1" x14ac:dyDescent="0.25">
      <c r="B33" s="99"/>
      <c r="C33" s="100"/>
      <c r="D33" s="100"/>
      <c r="E33" s="100"/>
      <c r="F33" s="100"/>
      <c r="G33" s="101">
        <f t="shared" si="1"/>
        <v>0</v>
      </c>
      <c r="H33" s="101">
        <v>0</v>
      </c>
      <c r="I33" s="107">
        <f t="shared" si="0"/>
        <v>0</v>
      </c>
      <c r="J33" s="114"/>
      <c r="K33" s="114"/>
    </row>
    <row r="34" spans="2:11" s="98" customFormat="1" ht="16.5" customHeight="1" x14ac:dyDescent="0.25">
      <c r="B34" s="99"/>
      <c r="C34" s="100"/>
      <c r="D34" s="100"/>
      <c r="E34" s="100"/>
      <c r="F34" s="100"/>
      <c r="G34" s="101">
        <f t="shared" si="1"/>
        <v>0</v>
      </c>
      <c r="H34" s="101">
        <v>0</v>
      </c>
      <c r="I34" s="107">
        <f t="shared" si="0"/>
        <v>0</v>
      </c>
      <c r="J34" s="114"/>
      <c r="K34" s="114"/>
    </row>
    <row r="35" spans="2:11" s="98" customFormat="1" ht="16.5" customHeight="1" x14ac:dyDescent="0.25">
      <c r="B35" s="99"/>
      <c r="C35" s="100"/>
      <c r="D35" s="100"/>
      <c r="E35" s="100"/>
      <c r="F35" s="100"/>
      <c r="G35" s="101">
        <f t="shared" si="1"/>
        <v>0</v>
      </c>
      <c r="H35" s="101">
        <v>0</v>
      </c>
      <c r="I35" s="107">
        <f t="shared" si="0"/>
        <v>0</v>
      </c>
      <c r="J35" s="114"/>
      <c r="K35" s="114"/>
    </row>
    <row r="36" spans="2:11" s="98" customFormat="1" ht="16.5" customHeight="1" x14ac:dyDescent="0.25">
      <c r="B36" s="99"/>
      <c r="C36" s="100"/>
      <c r="D36" s="100"/>
      <c r="E36" s="100"/>
      <c r="F36" s="100"/>
      <c r="G36" s="101">
        <f t="shared" si="1"/>
        <v>0</v>
      </c>
      <c r="H36" s="101">
        <v>0</v>
      </c>
      <c r="I36" s="107">
        <f t="shared" si="0"/>
        <v>0</v>
      </c>
      <c r="J36" s="114"/>
      <c r="K36" s="114"/>
    </row>
    <row r="37" spans="2:11" s="98" customFormat="1" ht="16.5" customHeight="1" x14ac:dyDescent="0.25">
      <c r="B37" s="99"/>
      <c r="C37" s="100"/>
      <c r="D37" s="100"/>
      <c r="E37" s="100"/>
      <c r="F37" s="100"/>
      <c r="G37" s="101">
        <f t="shared" si="1"/>
        <v>0</v>
      </c>
      <c r="H37" s="101">
        <v>0</v>
      </c>
      <c r="I37" s="107">
        <f t="shared" si="0"/>
        <v>0</v>
      </c>
      <c r="J37" s="114"/>
      <c r="K37" s="114"/>
    </row>
    <row r="38" spans="2:11" s="98" customFormat="1" ht="16.5" customHeight="1" thickBot="1" x14ac:dyDescent="0.3">
      <c r="B38" s="99"/>
      <c r="C38" s="100"/>
      <c r="D38" s="100"/>
      <c r="E38" s="100"/>
      <c r="F38" s="100"/>
      <c r="G38" s="101">
        <f t="shared" si="1"/>
        <v>0</v>
      </c>
      <c r="H38" s="101">
        <v>0</v>
      </c>
      <c r="I38" s="120">
        <f t="shared" si="0"/>
        <v>0</v>
      </c>
      <c r="J38" s="121"/>
      <c r="K38" s="121"/>
    </row>
    <row r="39" spans="2:11" x14ac:dyDescent="0.25">
      <c r="H39" s="122" t="s">
        <v>238</v>
      </c>
      <c r="I39" s="124">
        <f>SUM(I7:I38)</f>
        <v>0</v>
      </c>
      <c r="J39" s="124">
        <f>SUM(J7:J38)</f>
        <v>0</v>
      </c>
      <c r="K39" s="124">
        <f>SUM(K7:K38)</f>
        <v>0</v>
      </c>
    </row>
    <row r="40" spans="2:11" x14ac:dyDescent="0.25">
      <c r="H40" s="123"/>
      <c r="I40" s="127">
        <f>I39-J39-K39</f>
        <v>0</v>
      </c>
      <c r="J40" s="125"/>
      <c r="K40" s="125"/>
    </row>
    <row r="41" spans="2:11" ht="14.25" thickBot="1" x14ac:dyDescent="0.3">
      <c r="I41" s="126" t="e">
        <f>I40/I39</f>
        <v>#DIV/0!</v>
      </c>
      <c r="J41" s="126" t="e">
        <f>J39/I39</f>
        <v>#DIV/0!</v>
      </c>
      <c r="K41" s="126" t="e">
        <f>K39/I39</f>
        <v>#DIV/0!</v>
      </c>
    </row>
    <row r="42" spans="2:11" x14ac:dyDescent="0.25">
      <c r="I42" s="85" t="s">
        <v>239</v>
      </c>
      <c r="J42" s="85" t="s">
        <v>236</v>
      </c>
      <c r="K42" s="85" t="s">
        <v>237</v>
      </c>
    </row>
  </sheetData>
  <mergeCells count="9">
    <mergeCell ref="B3:C3"/>
    <mergeCell ref="F4:H4"/>
    <mergeCell ref="G5:H5"/>
    <mergeCell ref="I5:I6"/>
    <mergeCell ref="B5:B6"/>
    <mergeCell ref="C5:C6"/>
    <mergeCell ref="D5:D6"/>
    <mergeCell ref="E5:E6"/>
    <mergeCell ref="F5:F6"/>
  </mergeCells>
  <dataValidations count="1">
    <dataValidation type="decimal" allowBlank="1" showInputMessage="1" showErrorMessage="1" errorTitle="Invalid number" error="An odometer number should be between 0 and 999,999.9" sqref="G7:K38" xr:uid="{5C71410F-A45F-4865-A9DD-7FCEFDA43BB4}">
      <formula1>0</formula1>
      <formula2>999999.9</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Farm Income Expense Sample</vt:lpstr>
      <vt:lpstr>Farm Income Expense Template</vt:lpstr>
      <vt:lpstr>Car &amp; Truck Sample</vt:lpstr>
      <vt:lpstr>Bus Use of Home sample</vt:lpstr>
      <vt:lpstr>Assets Depreciation</vt:lpstr>
      <vt:lpstr>Project Reporting</vt:lpstr>
      <vt:lpstr>Mileage Summary Sample</vt:lpstr>
      <vt:lpstr>Mileage Log Template Veh 1</vt:lpstr>
      <vt:lpstr>Mileage Log Template Veh 2</vt:lpstr>
      <vt:lpstr>Mileage Log Template Veh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Thalia S Gange</dc:creator>
  <cp:lastModifiedBy>Thalia S Gange</cp:lastModifiedBy>
  <dcterms:created xsi:type="dcterms:W3CDTF">2024-11-06T01:20:54Z</dcterms:created>
  <dcterms:modified xsi:type="dcterms:W3CDTF">2024-12-05T05:42:08Z</dcterms:modified>
</cp:coreProperties>
</file>